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Trahan\Documents\Calculators 10'17'18\"/>
    </mc:Choice>
  </mc:AlternateContent>
  <xr:revisionPtr revIDLastSave="0" documentId="10_ncr:100000_{A47AFEE2-BF6E-4A9F-A5FC-780676E427C1}" xr6:coauthVersionLast="31" xr6:coauthVersionMax="31" xr10:uidLastSave="{00000000-0000-0000-0000-000000000000}"/>
  <bookViews>
    <workbookView xWindow="0" yWindow="0" windowWidth="25200" windowHeight="11160" xr2:uid="{00000000-000D-0000-FFFF-FFFF00000000}"/>
  </bookViews>
  <sheets>
    <sheet name="SP A3 Calculator" sheetId="6" r:id="rId1"/>
  </sheets>
  <definedNames>
    <definedName name="_xlnm.Print_Area" localSheetId="0">'SP A3 Calculator'!$A$2:$M$73</definedName>
  </definedNames>
  <calcPr calcId="179017"/>
</workbook>
</file>

<file path=xl/calcChain.xml><?xml version="1.0" encoding="utf-8"?>
<calcChain xmlns="http://schemas.openxmlformats.org/spreadsheetml/2006/main">
  <c r="C56" i="6" l="1"/>
  <c r="AC5" i="6" l="1"/>
  <c r="AC13" i="6"/>
  <c r="AD13" i="6"/>
  <c r="C16" i="6" l="1"/>
  <c r="AC7" i="6"/>
  <c r="AC6" i="6"/>
  <c r="AD5" i="6"/>
  <c r="C64" i="6" s="1"/>
  <c r="E44" i="6" l="1"/>
  <c r="AD12" i="6" l="1"/>
  <c r="AD11" i="6"/>
  <c r="AD9" i="6"/>
  <c r="AD7" i="6"/>
  <c r="AD6" i="6"/>
  <c r="AD10" i="6"/>
  <c r="AD8" i="6"/>
  <c r="K17" i="6" l="1"/>
  <c r="L17" i="6"/>
  <c r="M17" i="6"/>
  <c r="K18" i="6"/>
  <c r="L18" i="6"/>
  <c r="M18" i="6"/>
  <c r="K19" i="6"/>
  <c r="L19" i="6"/>
  <c r="M19" i="6"/>
  <c r="K20" i="6"/>
  <c r="L20" i="6"/>
  <c r="M20" i="6"/>
  <c r="K21" i="6"/>
  <c r="L21" i="6"/>
  <c r="M21" i="6"/>
  <c r="K22" i="6"/>
  <c r="L22" i="6"/>
  <c r="M22" i="6"/>
  <c r="K23" i="6"/>
  <c r="L23" i="6"/>
  <c r="M23" i="6"/>
  <c r="J18" i="6"/>
  <c r="J19" i="6"/>
  <c r="J20" i="6"/>
  <c r="J21" i="6"/>
  <c r="J22" i="6"/>
  <c r="J23" i="6"/>
  <c r="J17" i="6"/>
  <c r="AC11" i="6" l="1"/>
  <c r="AC12" i="6"/>
  <c r="AC9" i="6"/>
  <c r="AC10" i="6"/>
  <c r="AC8" i="6"/>
  <c r="E37" i="6"/>
  <c r="C58" i="6" s="1"/>
  <c r="C20" i="6" l="1"/>
  <c r="J42" i="6" l="1"/>
  <c r="L96" i="6" l="1"/>
  <c r="M96" i="6"/>
  <c r="N96" i="6"/>
  <c r="O96" i="6"/>
  <c r="P96" i="6"/>
  <c r="L97" i="6"/>
  <c r="M97" i="6"/>
  <c r="N97" i="6"/>
  <c r="O97" i="6"/>
  <c r="P97" i="6"/>
  <c r="L98" i="6"/>
  <c r="M98" i="6"/>
  <c r="N98" i="6"/>
  <c r="O98" i="6"/>
  <c r="P98" i="6"/>
  <c r="L99" i="6"/>
  <c r="M99" i="6"/>
  <c r="N99" i="6"/>
  <c r="O99" i="6"/>
  <c r="P99" i="6"/>
  <c r="L100" i="6"/>
  <c r="M100" i="6"/>
  <c r="N100" i="6"/>
  <c r="O100" i="6"/>
  <c r="P100" i="6"/>
  <c r="L101" i="6"/>
  <c r="M101" i="6"/>
  <c r="N101" i="6"/>
  <c r="O101" i="6"/>
  <c r="P101" i="6"/>
  <c r="L102" i="6"/>
  <c r="M102" i="6"/>
  <c r="N102" i="6"/>
  <c r="O102" i="6"/>
  <c r="P102" i="6"/>
  <c r="L103" i="6"/>
  <c r="M103" i="6"/>
  <c r="N103" i="6"/>
  <c r="O103" i="6"/>
  <c r="P103" i="6"/>
  <c r="L104" i="6"/>
  <c r="M104" i="6"/>
  <c r="N104" i="6"/>
  <c r="O104" i="6"/>
  <c r="P104" i="6"/>
  <c r="L105" i="6"/>
  <c r="M105" i="6"/>
  <c r="N105" i="6"/>
  <c r="O105" i="6"/>
  <c r="P105" i="6"/>
  <c r="L106" i="6"/>
  <c r="M106" i="6"/>
  <c r="N106" i="6"/>
  <c r="O106" i="6"/>
  <c r="P106" i="6"/>
  <c r="L107" i="6"/>
  <c r="M107" i="6"/>
  <c r="N107" i="6"/>
  <c r="O107" i="6"/>
  <c r="P107" i="6"/>
  <c r="P95" i="6"/>
  <c r="O95" i="6"/>
  <c r="N95" i="6"/>
  <c r="M95" i="6"/>
  <c r="L95" i="6"/>
  <c r="L78" i="6"/>
  <c r="M78" i="6"/>
  <c r="N78" i="6"/>
  <c r="O78" i="6"/>
  <c r="P78" i="6"/>
  <c r="L79" i="6"/>
  <c r="M79" i="6"/>
  <c r="N79" i="6"/>
  <c r="O79" i="6"/>
  <c r="P79" i="6"/>
  <c r="L80" i="6"/>
  <c r="M80" i="6"/>
  <c r="N80" i="6"/>
  <c r="O80" i="6"/>
  <c r="P80" i="6"/>
  <c r="L81" i="6"/>
  <c r="M81" i="6"/>
  <c r="N81" i="6"/>
  <c r="O81" i="6"/>
  <c r="P81" i="6"/>
  <c r="L82" i="6"/>
  <c r="M82" i="6"/>
  <c r="N82" i="6"/>
  <c r="O82" i="6"/>
  <c r="P82" i="6"/>
  <c r="L83" i="6"/>
  <c r="M83" i="6"/>
  <c r="N83" i="6"/>
  <c r="O83" i="6"/>
  <c r="P83" i="6"/>
  <c r="L84" i="6"/>
  <c r="M84" i="6"/>
  <c r="N84" i="6"/>
  <c r="O84" i="6"/>
  <c r="P84" i="6"/>
  <c r="L85" i="6"/>
  <c r="M85" i="6"/>
  <c r="N85" i="6"/>
  <c r="O85" i="6"/>
  <c r="P85" i="6"/>
  <c r="L86" i="6"/>
  <c r="M86" i="6"/>
  <c r="N86" i="6"/>
  <c r="O86" i="6"/>
  <c r="P86" i="6"/>
  <c r="L87" i="6"/>
  <c r="M87" i="6"/>
  <c r="N87" i="6"/>
  <c r="O87" i="6"/>
  <c r="P87" i="6"/>
  <c r="L88" i="6"/>
  <c r="M88" i="6"/>
  <c r="N88" i="6"/>
  <c r="O88" i="6"/>
  <c r="P88" i="6"/>
  <c r="L89" i="6"/>
  <c r="M89" i="6"/>
  <c r="N89" i="6"/>
  <c r="O89" i="6"/>
  <c r="P89" i="6"/>
  <c r="L90" i="6"/>
  <c r="M90" i="6"/>
  <c r="N90" i="6"/>
  <c r="O90" i="6"/>
  <c r="P90" i="6"/>
  <c r="L91" i="6"/>
  <c r="M91" i="6"/>
  <c r="N91" i="6"/>
  <c r="O91" i="6"/>
  <c r="P91" i="6"/>
  <c r="L92" i="6"/>
  <c r="M92" i="6"/>
  <c r="N92" i="6"/>
  <c r="O92" i="6"/>
  <c r="P92" i="6"/>
  <c r="L93" i="6"/>
  <c r="M93" i="6"/>
  <c r="N93" i="6"/>
  <c r="O93" i="6"/>
  <c r="P93" i="6"/>
  <c r="M77" i="6"/>
  <c r="P77" i="6"/>
  <c r="O77" i="6"/>
  <c r="N77" i="6"/>
  <c r="L77" i="6"/>
  <c r="P65" i="6"/>
  <c r="P66" i="6"/>
  <c r="P67" i="6"/>
  <c r="P68" i="6"/>
  <c r="P69" i="6"/>
  <c r="P70" i="6"/>
  <c r="P71" i="6"/>
  <c r="P72" i="6"/>
  <c r="P73" i="6"/>
  <c r="P74" i="6"/>
  <c r="P75" i="6"/>
  <c r="O65" i="6"/>
  <c r="O66" i="6"/>
  <c r="O67" i="6"/>
  <c r="O68" i="6"/>
  <c r="O69" i="6"/>
  <c r="O70" i="6"/>
  <c r="O71" i="6"/>
  <c r="O72" i="6"/>
  <c r="O73" i="6"/>
  <c r="O74" i="6"/>
  <c r="O75" i="6"/>
  <c r="N65" i="6"/>
  <c r="N66" i="6"/>
  <c r="N67" i="6"/>
  <c r="N68" i="6"/>
  <c r="N69" i="6"/>
  <c r="N70" i="6"/>
  <c r="N71" i="6"/>
  <c r="N72" i="6"/>
  <c r="N73" i="6"/>
  <c r="N74" i="6"/>
  <c r="N75" i="6"/>
  <c r="M65" i="6"/>
  <c r="M66" i="6"/>
  <c r="M67" i="6"/>
  <c r="M68" i="6"/>
  <c r="M69" i="6"/>
  <c r="M70" i="6"/>
  <c r="M71" i="6"/>
  <c r="M72" i="6"/>
  <c r="M73" i="6"/>
  <c r="M74" i="6"/>
  <c r="M75" i="6"/>
  <c r="L65" i="6"/>
  <c r="L66" i="6"/>
  <c r="L67" i="6"/>
  <c r="L68" i="6"/>
  <c r="L69" i="6"/>
  <c r="L70" i="6"/>
  <c r="L71" i="6"/>
  <c r="L72" i="6"/>
  <c r="L73" i="6"/>
  <c r="L74" i="6"/>
  <c r="L75" i="6"/>
  <c r="P64" i="6"/>
  <c r="O64" i="6"/>
  <c r="N64" i="6"/>
  <c r="M64" i="6"/>
  <c r="L64" i="6"/>
  <c r="P55" i="6"/>
  <c r="P56" i="6"/>
  <c r="P57" i="6"/>
  <c r="P58" i="6"/>
  <c r="P59" i="6"/>
  <c r="P60" i="6"/>
  <c r="P61" i="6"/>
  <c r="P62" i="6"/>
  <c r="O55" i="6"/>
  <c r="O56" i="6"/>
  <c r="O57" i="6"/>
  <c r="O58" i="6"/>
  <c r="O59" i="6"/>
  <c r="O60" i="6"/>
  <c r="O61" i="6"/>
  <c r="O62" i="6"/>
  <c r="N55" i="6"/>
  <c r="N56" i="6"/>
  <c r="N57" i="6"/>
  <c r="N58" i="6"/>
  <c r="N59" i="6"/>
  <c r="N60" i="6"/>
  <c r="N61" i="6"/>
  <c r="N62" i="6"/>
  <c r="P54" i="6"/>
  <c r="O54" i="6"/>
  <c r="N54" i="6"/>
  <c r="M55" i="6"/>
  <c r="M56" i="6"/>
  <c r="M57" i="6"/>
  <c r="M58" i="6"/>
  <c r="M59" i="6"/>
  <c r="M60" i="6"/>
  <c r="M61" i="6"/>
  <c r="M62" i="6"/>
  <c r="M54" i="6"/>
  <c r="L55" i="6"/>
  <c r="L56" i="6"/>
  <c r="L57" i="6"/>
  <c r="L58" i="6"/>
  <c r="L59" i="6"/>
  <c r="L60" i="6"/>
  <c r="L61" i="6"/>
  <c r="L62" i="6"/>
  <c r="L54" i="6"/>
  <c r="C7" i="6"/>
  <c r="K42" i="6"/>
  <c r="L42" i="6"/>
  <c r="M42" i="6"/>
  <c r="J43" i="6"/>
  <c r="K43" i="6"/>
  <c r="L43" i="6"/>
  <c r="M43" i="6"/>
  <c r="J44" i="6"/>
  <c r="K44" i="6"/>
  <c r="L44" i="6"/>
  <c r="M44" i="6"/>
  <c r="J45" i="6"/>
  <c r="J46" i="6" s="1"/>
  <c r="K45" i="6"/>
  <c r="K46" i="6" s="1"/>
  <c r="K47" i="6" s="1"/>
  <c r="R66" i="6" s="1"/>
  <c r="L45" i="6"/>
  <c r="L46" i="6" s="1"/>
  <c r="M45" i="6"/>
  <c r="M46" i="6" s="1"/>
  <c r="M47" i="6" s="1"/>
  <c r="R96" i="6" s="1"/>
  <c r="R100" i="6" l="1"/>
  <c r="R97" i="6"/>
  <c r="R105" i="6"/>
  <c r="R104" i="6"/>
  <c r="R101" i="6"/>
  <c r="R73" i="6"/>
  <c r="R65" i="6"/>
  <c r="R69" i="6"/>
  <c r="R72" i="6"/>
  <c r="R68" i="6"/>
  <c r="R75" i="6"/>
  <c r="R71" i="6"/>
  <c r="R67" i="6"/>
  <c r="R95" i="6"/>
  <c r="R106" i="6"/>
  <c r="R102" i="6"/>
  <c r="R98" i="6"/>
  <c r="R64" i="6"/>
  <c r="R74" i="6"/>
  <c r="R70" i="6"/>
  <c r="R107" i="6"/>
  <c r="R103" i="6"/>
  <c r="R99" i="6"/>
  <c r="L47" i="6"/>
  <c r="J47" i="6"/>
  <c r="C42" i="6"/>
  <c r="C43" i="6" s="1"/>
  <c r="Q79" i="6" l="1"/>
  <c r="Q83" i="6"/>
  <c r="Q87" i="6"/>
  <c r="Q91" i="6"/>
  <c r="Q78" i="6"/>
  <c r="Q82" i="6"/>
  <c r="Q86" i="6"/>
  <c r="Q90" i="6"/>
  <c r="Q81" i="6"/>
  <c r="Q85" i="6"/>
  <c r="Q89" i="6"/>
  <c r="Q93" i="6"/>
  <c r="Q77" i="6"/>
  <c r="Q80" i="6"/>
  <c r="Q84" i="6"/>
  <c r="Q88" i="6"/>
  <c r="Q92" i="6"/>
  <c r="Q56" i="6"/>
  <c r="Q60" i="6"/>
  <c r="Q54" i="6"/>
  <c r="Q57" i="6"/>
  <c r="Q61" i="6"/>
  <c r="Q58" i="6"/>
  <c r="Q62" i="6"/>
  <c r="Q59" i="6"/>
  <c r="Q55" i="6"/>
  <c r="Q98" i="6"/>
  <c r="Q102" i="6"/>
  <c r="Q106" i="6"/>
  <c r="Q101" i="6"/>
  <c r="Q105" i="6"/>
  <c r="Q100" i="6"/>
  <c r="Q104" i="6"/>
  <c r="Q95" i="6"/>
  <c r="Q103" i="6"/>
  <c r="Q97" i="6"/>
  <c r="Q99" i="6"/>
  <c r="Q107" i="6"/>
  <c r="Q96" i="6"/>
  <c r="R56" i="6"/>
  <c r="R60" i="6"/>
  <c r="R57" i="6"/>
  <c r="R61" i="6"/>
  <c r="R58" i="6"/>
  <c r="R62" i="6"/>
  <c r="R59" i="6"/>
  <c r="R55" i="6"/>
  <c r="R54" i="6"/>
  <c r="E51" i="6" s="1"/>
  <c r="Q67" i="6"/>
  <c r="Q71" i="6"/>
  <c r="Q75" i="6"/>
  <c r="Q68" i="6"/>
  <c r="Q72" i="6"/>
  <c r="Q64" i="6"/>
  <c r="Q65" i="6"/>
  <c r="Q69" i="6"/>
  <c r="Q73" i="6"/>
  <c r="Q66" i="6"/>
  <c r="Q74" i="6"/>
  <c r="Q70" i="6"/>
  <c r="R80" i="6"/>
  <c r="R84" i="6"/>
  <c r="R88" i="6"/>
  <c r="R92" i="6"/>
  <c r="R79" i="6"/>
  <c r="R83" i="6"/>
  <c r="R87" i="6"/>
  <c r="R91" i="6"/>
  <c r="R77" i="6"/>
  <c r="R78" i="6"/>
  <c r="R82" i="6"/>
  <c r="R86" i="6"/>
  <c r="R90" i="6"/>
  <c r="R81" i="6"/>
  <c r="R85" i="6"/>
  <c r="R89" i="6"/>
  <c r="R93" i="6"/>
  <c r="C33" i="6"/>
  <c r="E46" i="6" l="1"/>
  <c r="E52" i="6"/>
  <c r="C45" i="6"/>
  <c r="D42" i="6"/>
  <c r="D43" i="6" s="1"/>
  <c r="D45" i="6" s="1"/>
  <c r="E45" i="6" l="1"/>
  <c r="E47" i="6" s="1"/>
  <c r="C23" i="6" l="1"/>
  <c r="C57" i="6" l="1"/>
  <c r="E48" i="6"/>
  <c r="E49" i="6" s="1"/>
  <c r="L32" i="6" l="1"/>
  <c r="M34" i="6"/>
  <c r="E53" i="6"/>
  <c r="C61" i="6" s="1"/>
  <c r="J31" i="6"/>
  <c r="J35" i="6"/>
  <c r="L33" i="6"/>
  <c r="L31" i="6"/>
  <c r="K28" i="6"/>
  <c r="M31" i="6"/>
  <c r="M29" i="6"/>
  <c r="M28" i="6"/>
  <c r="J33" i="6"/>
  <c r="J29" i="6"/>
  <c r="L35" i="6"/>
  <c r="K34" i="6"/>
  <c r="L29" i="6"/>
  <c r="K33" i="6"/>
  <c r="L28" i="6"/>
  <c r="K32" i="6"/>
  <c r="J32" i="6"/>
  <c r="K31" i="6"/>
  <c r="M33" i="6"/>
  <c r="K29" i="6"/>
  <c r="M32" i="6"/>
  <c r="J28" i="6"/>
  <c r="K35" i="6"/>
  <c r="M35" i="6"/>
  <c r="J34" i="6"/>
  <c r="L34" i="6"/>
</calcChain>
</file>

<file path=xl/sharedStrings.xml><?xml version="1.0" encoding="utf-8"?>
<sst xmlns="http://schemas.openxmlformats.org/spreadsheetml/2006/main" count="261" uniqueCount="131">
  <si>
    <t>Real Estate Taxes</t>
  </si>
  <si>
    <t>Hazard Insurance</t>
  </si>
  <si>
    <t>Other Expenses</t>
  </si>
  <si>
    <t>Family Size</t>
  </si>
  <si>
    <t>North East</t>
  </si>
  <si>
    <t>Mid West</t>
  </si>
  <si>
    <t>South</t>
  </si>
  <si>
    <t>West</t>
  </si>
  <si>
    <t>Pass/Fail</t>
  </si>
  <si>
    <t>Sprout Residual Income Requirements</t>
  </si>
  <si>
    <t>Housing Payments</t>
  </si>
  <si>
    <t>Total Other Payment</t>
  </si>
  <si>
    <t>Special Assessments</t>
  </si>
  <si>
    <t>Other Payments</t>
  </si>
  <si>
    <t>Installment Loans</t>
  </si>
  <si>
    <t>Revolving Accounts</t>
  </si>
  <si>
    <t>Net Take Away Pay</t>
  </si>
  <si>
    <t>Total</t>
  </si>
  <si>
    <t>Balance Available for Family Support</t>
  </si>
  <si>
    <t>Gross Salary or Earnings From Employment</t>
  </si>
  <si>
    <t xml:space="preserve">     Federal Income Tax</t>
  </si>
  <si>
    <t xml:space="preserve">     State and Local Income Tax</t>
  </si>
  <si>
    <t xml:space="preserve">     Other Payable Taxes</t>
  </si>
  <si>
    <t xml:space="preserve">     Other</t>
  </si>
  <si>
    <t xml:space="preserve">     Total Deductions</t>
  </si>
  <si>
    <t xml:space="preserve">     Less Other  Payments</t>
  </si>
  <si>
    <t>Other Net Income Including Pension, Dividend, Interest, Rents, Alimony and Child Support</t>
  </si>
  <si>
    <t>Income</t>
  </si>
  <si>
    <t>Total  Housing Payments</t>
  </si>
  <si>
    <t>Total Other Payments</t>
  </si>
  <si>
    <t>Mortgages on Other Properties</t>
  </si>
  <si>
    <t>Total Income:</t>
  </si>
  <si>
    <t xml:space="preserve">     Total Net Effective  Income</t>
  </si>
  <si>
    <t>Monthly</t>
  </si>
  <si>
    <t xml:space="preserve"> Monthly</t>
  </si>
  <si>
    <t xml:space="preserve">     Less Estimated Housing  Expenses</t>
  </si>
  <si>
    <t xml:space="preserve">Does the Loan Qualify </t>
  </si>
  <si>
    <t>7+</t>
  </si>
  <si>
    <t>Connecticut</t>
  </si>
  <si>
    <t>Vermont</t>
  </si>
  <si>
    <t>Midwest</t>
  </si>
  <si>
    <t>Wisconsin</t>
  </si>
  <si>
    <t>Illinois</t>
  </si>
  <si>
    <t>Alabama</t>
  </si>
  <si>
    <t>West Virginia</t>
  </si>
  <si>
    <t>Alaska</t>
  </si>
  <si>
    <t>Wyoming</t>
  </si>
  <si>
    <t>Borrower Information</t>
  </si>
  <si>
    <t>State</t>
  </si>
  <si>
    <t>New York</t>
  </si>
  <si>
    <t>Region</t>
  </si>
  <si>
    <t>New Hampshire</t>
  </si>
  <si>
    <t>Maine</t>
  </si>
  <si>
    <t>Pennsylvania</t>
  </si>
  <si>
    <t>Massachusetts</t>
  </si>
  <si>
    <t>Rhode Island</t>
  </si>
  <si>
    <t>New Jersey</t>
  </si>
  <si>
    <t>Kansas</t>
  </si>
  <si>
    <t>Missouri</t>
  </si>
  <si>
    <t>Ohio</t>
  </si>
  <si>
    <t>Indiana</t>
  </si>
  <si>
    <t>Michigan</t>
  </si>
  <si>
    <t>Nebraska</t>
  </si>
  <si>
    <t>South Dakota</t>
  </si>
  <si>
    <t>Iowa</t>
  </si>
  <si>
    <t>Minnesota</t>
  </si>
  <si>
    <t>North Dakota</t>
  </si>
  <si>
    <t>District of Columbia</t>
  </si>
  <si>
    <t>Kentucky</t>
  </si>
  <si>
    <t>Mississippi</t>
  </si>
  <si>
    <t>South Carolina</t>
  </si>
  <si>
    <t>Virginia</t>
  </si>
  <si>
    <t>Arkansas</t>
  </si>
  <si>
    <t>Florida</t>
  </si>
  <si>
    <t>Louisiana</t>
  </si>
  <si>
    <t>North Carolina</t>
  </si>
  <si>
    <t>Tennessee</t>
  </si>
  <si>
    <t>Delaware</t>
  </si>
  <si>
    <t>Georgia</t>
  </si>
  <si>
    <t>Maryland</t>
  </si>
  <si>
    <t>Oklahoma</t>
  </si>
  <si>
    <t>Texas</t>
  </si>
  <si>
    <t>Colorado</t>
  </si>
  <si>
    <t>Montana</t>
  </si>
  <si>
    <t>Oregon</t>
  </si>
  <si>
    <t>Arizona</t>
  </si>
  <si>
    <t>Hawaii</t>
  </si>
  <si>
    <t>Nevada</t>
  </si>
  <si>
    <t>Utah</t>
  </si>
  <si>
    <t>California</t>
  </si>
  <si>
    <t>Idaho</t>
  </si>
  <si>
    <t>New Mexico</t>
  </si>
  <si>
    <t>Washington</t>
  </si>
  <si>
    <t>Table of Residual Incomes by Region</t>
  </si>
  <si>
    <t>Northeast</t>
  </si>
  <si>
    <t>over 5</t>
  </si>
  <si>
    <t>Add $80 for each additional member up to a family of seven</t>
  </si>
  <si>
    <t>Estimated Monthly</t>
  </si>
  <si>
    <t>Square Footage</t>
  </si>
  <si>
    <t>Proposed Loan Amount</t>
  </si>
  <si>
    <t>Proposed Interest Rate</t>
  </si>
  <si>
    <t>Product Type</t>
  </si>
  <si>
    <t>7 Year Interest Only</t>
  </si>
  <si>
    <t>10 Year Interest Only</t>
  </si>
  <si>
    <t>30 Year Full Amortization</t>
  </si>
  <si>
    <t>Drop Down List 2</t>
  </si>
  <si>
    <t>Alimony/Child Support</t>
  </si>
  <si>
    <t>Maintenance and Utilities</t>
  </si>
  <si>
    <t>DTI</t>
  </si>
  <si>
    <t>5/1 ARM</t>
  </si>
  <si>
    <t>5/1 ARM 7 Year IO</t>
  </si>
  <si>
    <t>7/1 ARM</t>
  </si>
  <si>
    <t>7/1 ARM 10 Year IO</t>
  </si>
  <si>
    <t>30 Year Fixed</t>
  </si>
  <si>
    <t>30 Year Fixed 7 Year IO</t>
  </si>
  <si>
    <t>30 Year Fixed 10 Year IO</t>
  </si>
  <si>
    <t>*</t>
  </si>
  <si>
    <r>
      <t xml:space="preserve">For loan amounts of </t>
    </r>
    <r>
      <rPr>
        <sz val="12"/>
        <color theme="1"/>
        <rFont val="Times New Roman"/>
        <family val="1"/>
      </rPr>
      <t>$</t>
    </r>
    <r>
      <rPr>
        <b/>
        <sz val="12"/>
        <color theme="1"/>
        <rFont val="Times New Roman"/>
        <family val="1"/>
      </rPr>
      <t>80,000 and above</t>
    </r>
  </si>
  <si>
    <t>Sprout Required Residual Income</t>
  </si>
  <si>
    <t>VA Required</t>
  </si>
  <si>
    <t>Multipule over VA Requirement</t>
  </si>
  <si>
    <t>Borrower 1</t>
  </si>
  <si>
    <t>Borrower 2</t>
  </si>
  <si>
    <t>Qualifing Mortgage P&amp;I</t>
  </si>
  <si>
    <t>Expense For DTI Calc</t>
  </si>
  <si>
    <t>Income used in DTI Calc</t>
  </si>
  <si>
    <t>Borrower Payment</t>
  </si>
  <si>
    <t>5/1 ARM 10 Year IO</t>
  </si>
  <si>
    <t>Child Care</t>
  </si>
  <si>
    <t>40 Year Fixed 10 Year IO</t>
  </si>
  <si>
    <t>A3 Residual Income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</si>
</sst>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_(&quot;$&quot;* #,##0.000_);_(&quot;$&quot;* \(#,##0.000\);_(&quot;$&quot;* &quot;-&quot;?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C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44" fontId="0" fillId="0" borderId="0" xfId="1" applyFont="1" applyProtection="1">
      <protection hidden="1"/>
    </xf>
    <xf numFmtId="0" fontId="5" fillId="3" borderId="0" xfId="0" applyFont="1" applyFill="1" applyAlignment="1" applyProtection="1">
      <alignment horizontal="right"/>
      <protection hidden="1"/>
    </xf>
    <xf numFmtId="0" fontId="15" fillId="0" borderId="2" xfId="0" applyFont="1" applyBorder="1" applyAlignment="1" applyProtection="1">
      <alignment vertical="center"/>
      <protection hidden="1"/>
    </xf>
    <xf numFmtId="0" fontId="15" fillId="0" borderId="3" xfId="0" applyFont="1" applyBorder="1" applyAlignment="1" applyProtection="1">
      <alignment vertical="center" wrapText="1"/>
      <protection hidden="1"/>
    </xf>
    <xf numFmtId="0" fontId="15" fillId="0" borderId="4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5" fillId="0" borderId="5" xfId="0" applyFont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vertical="center" wrapText="1"/>
      <protection hidden="1"/>
    </xf>
    <xf numFmtId="0" fontId="15" fillId="0" borderId="7" xfId="0" applyFont="1" applyBorder="1" applyAlignment="1" applyProtection="1">
      <alignment vertical="center" wrapText="1"/>
      <protection hidden="1"/>
    </xf>
    <xf numFmtId="0" fontId="0" fillId="2" borderId="0" xfId="0" applyFill="1" applyProtection="1">
      <protection hidden="1"/>
    </xf>
    <xf numFmtId="0" fontId="17" fillId="2" borderId="0" xfId="3" applyFill="1" applyProtection="1">
      <protection hidden="1"/>
    </xf>
    <xf numFmtId="0" fontId="0" fillId="0" borderId="0" xfId="0" applyProtection="1">
      <protection hidden="1"/>
    </xf>
    <xf numFmtId="0" fontId="0" fillId="0" borderId="12" xfId="0" applyFont="1" applyBorder="1" applyProtection="1">
      <protection hidden="1"/>
    </xf>
    <xf numFmtId="8" fontId="0" fillId="0" borderId="12" xfId="0" applyNumberFormat="1" applyFont="1" applyBorder="1" applyProtection="1">
      <protection hidden="1"/>
    </xf>
    <xf numFmtId="0" fontId="0" fillId="4" borderId="0" xfId="0" applyFont="1" applyFill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13" fillId="4" borderId="0" xfId="0" applyFont="1" applyFill="1" applyProtection="1">
      <protection hidden="1"/>
    </xf>
    <xf numFmtId="0" fontId="0" fillId="4" borderId="0" xfId="0" applyFont="1" applyFill="1" applyProtection="1"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44" fontId="0" fillId="0" borderId="12" xfId="1" applyFont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3" fontId="0" fillId="0" borderId="0" xfId="0" applyNumberFormat="1" applyFont="1" applyProtection="1">
      <protection hidden="1"/>
    </xf>
    <xf numFmtId="10" fontId="0" fillId="0" borderId="0" xfId="0" applyNumberFormat="1" applyFont="1" applyProtection="1">
      <protection hidden="1"/>
    </xf>
    <xf numFmtId="0" fontId="9" fillId="4" borderId="0" xfId="0" applyFont="1" applyFill="1" applyAlignment="1" applyProtection="1">
      <alignment horizontal="right"/>
      <protection hidden="1"/>
    </xf>
    <xf numFmtId="8" fontId="0" fillId="0" borderId="0" xfId="0" applyNumberFormat="1" applyFont="1" applyProtection="1">
      <protection hidden="1"/>
    </xf>
    <xf numFmtId="1" fontId="8" fillId="0" borderId="0" xfId="0" applyNumberFormat="1" applyFont="1" applyProtection="1">
      <protection hidden="1"/>
    </xf>
    <xf numFmtId="165" fontId="0" fillId="0" borderId="12" xfId="0" applyNumberFormat="1" applyFont="1" applyBorder="1" applyProtection="1">
      <protection hidden="1"/>
    </xf>
    <xf numFmtId="0" fontId="2" fillId="0" borderId="0" xfId="0" applyFont="1" applyAlignment="1" applyProtection="1">
      <protection hidden="1"/>
    </xf>
    <xf numFmtId="10" fontId="0" fillId="0" borderId="0" xfId="2" applyNumberFormat="1" applyFont="1" applyProtection="1">
      <protection hidden="1"/>
    </xf>
    <xf numFmtId="0" fontId="5" fillId="3" borderId="0" xfId="0" applyFont="1" applyFill="1" applyAlignment="1" applyProtection="1">
      <alignment horizontal="center"/>
      <protection hidden="1"/>
    </xf>
    <xf numFmtId="44" fontId="9" fillId="4" borderId="0" xfId="1" applyFont="1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4" fontId="0" fillId="0" borderId="0" xfId="0" applyNumberFormat="1" applyFont="1" applyProtection="1">
      <protection hidden="1"/>
    </xf>
    <xf numFmtId="0" fontId="12" fillId="4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44" fontId="2" fillId="4" borderId="0" xfId="1" applyFont="1" applyFill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44" fontId="2" fillId="2" borderId="0" xfId="1" applyFont="1" applyFill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8" fontId="0" fillId="4" borderId="0" xfId="0" applyNumberFormat="1" applyFont="1" applyFill="1" applyProtection="1">
      <protection hidden="1"/>
    </xf>
    <xf numFmtId="0" fontId="0" fillId="4" borderId="0" xfId="0" applyFont="1" applyFill="1" applyAlignment="1" applyProtection="1">
      <alignment horizontal="right"/>
      <protection hidden="1"/>
    </xf>
    <xf numFmtId="8" fontId="2" fillId="0" borderId="0" xfId="0" applyNumberFormat="1" applyFont="1" applyFill="1" applyProtection="1">
      <protection hidden="1"/>
    </xf>
    <xf numFmtId="44" fontId="2" fillId="0" borderId="0" xfId="1" applyFont="1" applyFill="1" applyProtection="1">
      <protection hidden="1"/>
    </xf>
    <xf numFmtId="0" fontId="2" fillId="0" borderId="0" xfId="0" applyFont="1" applyFill="1" applyProtection="1">
      <protection hidden="1"/>
    </xf>
    <xf numFmtId="8" fontId="2" fillId="2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right"/>
      <protection hidden="1"/>
    </xf>
    <xf numFmtId="0" fontId="0" fillId="4" borderId="0" xfId="1" applyNumberFormat="1" applyFont="1" applyFill="1" applyAlignment="1" applyProtection="1">
      <alignment horizontal="left"/>
      <protection hidden="1"/>
    </xf>
    <xf numFmtId="44" fontId="0" fillId="4" borderId="0" xfId="1" applyFont="1" applyFill="1" applyProtection="1">
      <protection hidden="1"/>
    </xf>
    <xf numFmtId="0" fontId="0" fillId="0" borderId="0" xfId="1" applyNumberFormat="1" applyFont="1" applyAlignment="1" applyProtection="1">
      <alignment horizontal="left"/>
      <protection hidden="1"/>
    </xf>
    <xf numFmtId="0" fontId="2" fillId="4" borderId="0" xfId="1" applyNumberFormat="1" applyFont="1" applyFill="1" applyAlignment="1" applyProtection="1">
      <alignment horizontal="left"/>
      <protection hidden="1"/>
    </xf>
    <xf numFmtId="44" fontId="2" fillId="4" borderId="1" xfId="1" applyFont="1" applyFill="1" applyBorder="1" applyProtection="1">
      <protection hidden="1"/>
    </xf>
    <xf numFmtId="44" fontId="0" fillId="4" borderId="0" xfId="0" applyNumberFormat="1" applyFont="1" applyFill="1" applyProtection="1"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6" fontId="7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6" fontId="7" fillId="0" borderId="7" xfId="0" applyNumberFormat="1" applyFont="1" applyBorder="1" applyAlignment="1" applyProtection="1">
      <alignment horizontal="center" vertical="center" wrapText="1"/>
      <protection hidden="1"/>
    </xf>
    <xf numFmtId="0" fontId="0" fillId="4" borderId="0" xfId="1" applyNumberFormat="1" applyFont="1" applyFill="1" applyAlignment="1" applyProtection="1">
      <alignment horizontal="left" vertical="top" wrapText="1"/>
      <protection hidden="1"/>
    </xf>
    <xf numFmtId="0" fontId="2" fillId="0" borderId="0" xfId="1" applyNumberFormat="1" applyFont="1" applyAlignment="1" applyProtection="1">
      <alignment horizontal="left" vertical="top"/>
      <protection hidden="1"/>
    </xf>
    <xf numFmtId="44" fontId="0" fillId="0" borderId="1" xfId="1" applyFont="1" applyBorder="1" applyProtection="1"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44" fontId="2" fillId="0" borderId="0" xfId="1" applyFont="1" applyProtection="1">
      <protection hidden="1"/>
    </xf>
    <xf numFmtId="0" fontId="6" fillId="3" borderId="0" xfId="0" applyFont="1" applyFill="1" applyProtection="1">
      <protection hidden="1"/>
    </xf>
    <xf numFmtId="0" fontId="2" fillId="4" borderId="0" xfId="1" applyNumberFormat="1" applyFont="1" applyFill="1" applyAlignment="1" applyProtection="1">
      <alignment horizontal="left" vertical="top"/>
      <protection hidden="1"/>
    </xf>
    <xf numFmtId="2" fontId="2" fillId="0" borderId="0" xfId="1" applyNumberFormat="1" applyFont="1" applyProtection="1">
      <protection hidden="1"/>
    </xf>
    <xf numFmtId="0" fontId="2" fillId="0" borderId="0" xfId="0" applyFont="1" applyProtection="1">
      <protection hidden="1"/>
    </xf>
    <xf numFmtId="10" fontId="2" fillId="0" borderId="0" xfId="2" applyNumberFormat="1" applyFont="1" applyProtection="1">
      <protection hidden="1"/>
    </xf>
    <xf numFmtId="44" fontId="2" fillId="0" borderId="0" xfId="0" applyNumberFormat="1" applyFont="1" applyProtection="1">
      <protection hidden="1"/>
    </xf>
    <xf numFmtId="10" fontId="2" fillId="0" borderId="9" xfId="0" applyNumberFormat="1" applyFont="1" applyBorder="1" applyProtection="1">
      <protection hidden="1"/>
    </xf>
    <xf numFmtId="44" fontId="2" fillId="0" borderId="11" xfId="1" applyFont="1" applyBorder="1" applyProtection="1">
      <protection hidden="1"/>
    </xf>
    <xf numFmtId="0" fontId="0" fillId="4" borderId="0" xfId="0" applyFill="1" applyProtection="1"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9" fontId="0" fillId="0" borderId="0" xfId="0" applyNumberFormat="1" applyFont="1" applyProtection="1">
      <protection hidden="1"/>
    </xf>
    <xf numFmtId="44" fontId="10" fillId="0" borderId="0" xfId="1" applyFont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right"/>
      <protection locked="0"/>
    </xf>
    <xf numFmtId="164" fontId="4" fillId="4" borderId="0" xfId="2" applyNumberFormat="1" applyFont="1" applyFill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44" fontId="4" fillId="0" borderId="0" xfId="1" applyFont="1" applyProtection="1">
      <protection locked="0"/>
    </xf>
    <xf numFmtId="44" fontId="4" fillId="4" borderId="0" xfId="1" applyFont="1" applyFill="1" applyProtection="1">
      <protection locked="0"/>
    </xf>
    <xf numFmtId="0" fontId="18" fillId="0" borderId="0" xfId="0" applyFont="1" applyProtection="1">
      <protection hidden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0</xdr:rowOff>
    </xdr:from>
    <xdr:to>
      <xdr:col>2</xdr:col>
      <xdr:colOff>1104900</xdr:colOff>
      <xdr:row>73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1F6D64-5BE2-4B60-B3D8-8936E26B2DBC}"/>
            </a:ext>
          </a:extLst>
        </xdr:cNvPr>
        <xdr:cNvSpPr txBox="1"/>
      </xdr:nvSpPr>
      <xdr:spPr>
        <a:xfrm>
          <a:off x="1485900" y="13392150"/>
          <a:ext cx="3819525" cy="18002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Qualifying Payments are calculated as follows: </a:t>
          </a:r>
        </a:p>
        <a:p>
          <a:pPr marL="0" indent="0">
            <a:buFontTx/>
            <a:buNone/>
          </a:pPr>
          <a:r>
            <a:rPr lang="en-US" sz="1100" b="1"/>
            <a:t>5/1 ARM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Note Rate +2% (fully amortizing, 7 and 10 YR IO options)</a:t>
          </a:r>
        </a:p>
        <a:p>
          <a:r>
            <a:rPr lang="en-US" sz="1100" b="1"/>
            <a:t>30 YR FIXED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7 Year IO Note Rate +1.25%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10 Year IO Note Rate +1.9%</a:t>
          </a:r>
        </a:p>
        <a:p>
          <a:r>
            <a:rPr lang="en-US" sz="1100" b="1"/>
            <a:t>7/1 ARM</a:t>
          </a:r>
        </a:p>
        <a:p>
          <a:r>
            <a:rPr lang="en-US" sz="1100"/>
            <a:t>Fully Amortizing = Note Rate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10 Year IO Note rate + 1.9%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7"/>
  <sheetViews>
    <sheetView showGridLines="0" tabSelected="1" workbookViewId="0">
      <selection activeCell="C21" sqref="C21"/>
    </sheetView>
  </sheetViews>
  <sheetFormatPr defaultRowHeight="15" x14ac:dyDescent="0.25"/>
  <cols>
    <col min="1" max="1" width="22.28515625" style="3" customWidth="1"/>
    <col min="2" max="2" width="40.7109375" style="3" customWidth="1"/>
    <col min="3" max="3" width="22.7109375" style="3" customWidth="1"/>
    <col min="4" max="4" width="14.140625" style="3" customWidth="1"/>
    <col min="5" max="5" width="15.140625" style="3" customWidth="1"/>
    <col min="6" max="6" width="15.7109375" style="3" customWidth="1"/>
    <col min="7" max="7" width="3.85546875" style="3" customWidth="1"/>
    <col min="8" max="8" width="8.28515625" style="3" customWidth="1"/>
    <col min="9" max="9" width="17.28515625" style="3" hidden="1" customWidth="1"/>
    <col min="10" max="10" width="18" style="3" hidden="1" customWidth="1"/>
    <col min="11" max="11" width="16.42578125" style="3" hidden="1" customWidth="1"/>
    <col min="12" max="12" width="14.28515625" style="3" hidden="1" customWidth="1"/>
    <col min="13" max="13" width="15.42578125" style="3" hidden="1" customWidth="1"/>
    <col min="14" max="18" width="10.5703125" style="3" hidden="1" customWidth="1"/>
    <col min="19" max="19" width="9.140625" style="3" hidden="1" customWidth="1"/>
    <col min="20" max="20" width="32" style="3" customWidth="1"/>
    <col min="21" max="21" width="17.140625" style="3" customWidth="1"/>
    <col min="22" max="22" width="24.7109375" style="3" customWidth="1"/>
    <col min="23" max="30" width="24.7109375" style="3" hidden="1" customWidth="1"/>
    <col min="31" max="35" width="24.7109375" style="3" customWidth="1"/>
    <col min="36" max="16384" width="9.140625" style="3"/>
  </cols>
  <sheetData>
    <row r="1" spans="1:30" ht="54" customHeight="1" x14ac:dyDescent="0.3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0" ht="5.0999999999999996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0" ht="15" customHeight="1" thickBot="1" x14ac:dyDescent="0.3">
      <c r="A3" s="5"/>
      <c r="B3" s="6"/>
    </row>
    <row r="4" spans="1:30" ht="15.75" x14ac:dyDescent="0.25">
      <c r="A4" s="7" t="s">
        <v>47</v>
      </c>
      <c r="B4" s="6"/>
      <c r="I4" s="8" t="s">
        <v>93</v>
      </c>
      <c r="J4" s="9"/>
      <c r="K4" s="9"/>
      <c r="L4" s="9"/>
      <c r="M4" s="10"/>
    </row>
    <row r="5" spans="1:30" ht="16.5" thickBot="1" x14ac:dyDescent="0.3">
      <c r="B5" s="3" t="s">
        <v>48</v>
      </c>
      <c r="C5" s="86" t="s">
        <v>43</v>
      </c>
      <c r="D5" s="11" t="s">
        <v>116</v>
      </c>
      <c r="I5" s="12" t="s">
        <v>117</v>
      </c>
      <c r="J5" s="13"/>
      <c r="K5" s="13"/>
      <c r="L5" s="13"/>
      <c r="M5" s="14"/>
      <c r="T5" s="15"/>
      <c r="U5" s="16"/>
      <c r="V5" s="15"/>
      <c r="W5" s="17"/>
      <c r="AB5" s="18" t="s">
        <v>109</v>
      </c>
      <c r="AC5" s="19">
        <f>PMT(C10/12,360,-C9,0)</f>
        <v>0</v>
      </c>
      <c r="AD5" s="19">
        <f>AC5</f>
        <v>0</v>
      </c>
    </row>
    <row r="6" spans="1:30" ht="16.5" thickBot="1" x14ac:dyDescent="0.3">
      <c r="B6" s="20" t="s">
        <v>3</v>
      </c>
      <c r="C6" s="87"/>
      <c r="D6" s="22" t="s">
        <v>116</v>
      </c>
      <c r="E6" s="23"/>
      <c r="I6" s="24" t="s">
        <v>3</v>
      </c>
      <c r="J6" s="25" t="s">
        <v>94</v>
      </c>
      <c r="K6" s="25" t="s">
        <v>40</v>
      </c>
      <c r="L6" s="25" t="s">
        <v>6</v>
      </c>
      <c r="M6" s="25" t="s">
        <v>7</v>
      </c>
      <c r="W6" s="26" t="s">
        <v>102</v>
      </c>
      <c r="AB6" s="18" t="s">
        <v>110</v>
      </c>
      <c r="AC6" s="19">
        <f>PMT(($C$10+1.25%)/12,360,-$C$9,0)</f>
        <v>0</v>
      </c>
      <c r="AD6" s="27">
        <f>$C$9*($C$10/12)</f>
        <v>0</v>
      </c>
    </row>
    <row r="7" spans="1:30" ht="16.5" thickBot="1" x14ac:dyDescent="0.3">
      <c r="A7" s="5"/>
      <c r="B7" s="3" t="s">
        <v>50</v>
      </c>
      <c r="C7" s="28" t="str">
        <f>VLOOKUP(C5,J54:K107,2,FALSE)</f>
        <v>South</v>
      </c>
      <c r="D7" s="29"/>
      <c r="I7" s="24">
        <v>1</v>
      </c>
      <c r="J7" s="24">
        <v>450</v>
      </c>
      <c r="K7" s="24">
        <v>441</v>
      </c>
      <c r="L7" s="24">
        <v>441</v>
      </c>
      <c r="M7" s="24">
        <v>491</v>
      </c>
      <c r="W7" s="26" t="s">
        <v>103</v>
      </c>
      <c r="AB7" s="18" t="s">
        <v>127</v>
      </c>
      <c r="AC7" s="19">
        <f>PMT(($C$10+1.9%)/12,360,-$C$9,0)</f>
        <v>0</v>
      </c>
      <c r="AD7" s="27">
        <f>$C$9*($C$10/12)</f>
        <v>0</v>
      </c>
    </row>
    <row r="8" spans="1:30" ht="16.5" thickBot="1" x14ac:dyDescent="0.3">
      <c r="A8" s="5"/>
      <c r="B8" s="20" t="s">
        <v>98</v>
      </c>
      <c r="C8" s="87"/>
      <c r="D8" s="22" t="s">
        <v>116</v>
      </c>
      <c r="E8" s="23"/>
      <c r="I8" s="24">
        <v>2</v>
      </c>
      <c r="J8" s="24">
        <v>755</v>
      </c>
      <c r="K8" s="24">
        <v>738</v>
      </c>
      <c r="L8" s="24">
        <v>738</v>
      </c>
      <c r="M8" s="24">
        <v>823</v>
      </c>
      <c r="W8" s="26" t="s">
        <v>104</v>
      </c>
      <c r="AB8" s="18" t="s">
        <v>111</v>
      </c>
      <c r="AC8" s="19">
        <f>PMT($C$10/12,360,-$C$9,0)</f>
        <v>0</v>
      </c>
      <c r="AD8" s="19">
        <f>PMT($C$10/12,360,-$C$9,0)</f>
        <v>0</v>
      </c>
    </row>
    <row r="9" spans="1:30" ht="16.5" thickBot="1" x14ac:dyDescent="0.3">
      <c r="A9" s="5"/>
      <c r="B9" s="3" t="s">
        <v>99</v>
      </c>
      <c r="C9" s="86">
        <v>0</v>
      </c>
      <c r="D9" s="11" t="s">
        <v>116</v>
      </c>
      <c r="I9" s="24">
        <v>3</v>
      </c>
      <c r="J9" s="24">
        <v>909</v>
      </c>
      <c r="K9" s="24">
        <v>889</v>
      </c>
      <c r="L9" s="24">
        <v>889</v>
      </c>
      <c r="M9" s="24">
        <v>990</v>
      </c>
      <c r="W9" s="26"/>
      <c r="AB9" s="18" t="s">
        <v>112</v>
      </c>
      <c r="AC9" s="19">
        <f>PMT(($C$10+1.9%)/12,360,-$C$9,0)</f>
        <v>0</v>
      </c>
      <c r="AD9" s="27">
        <f>$C$9*($C$10/12)</f>
        <v>0</v>
      </c>
    </row>
    <row r="10" spans="1:30" ht="16.5" thickBot="1" x14ac:dyDescent="0.3">
      <c r="A10" s="5"/>
      <c r="B10" s="20" t="s">
        <v>100</v>
      </c>
      <c r="C10" s="88">
        <v>0</v>
      </c>
      <c r="D10" s="22" t="s">
        <v>116</v>
      </c>
      <c r="E10" s="23"/>
      <c r="F10" s="30"/>
      <c r="I10" s="24">
        <v>4</v>
      </c>
      <c r="J10" s="24">
        <v>1025</v>
      </c>
      <c r="K10" s="24">
        <v>1003</v>
      </c>
      <c r="L10" s="24">
        <v>1003</v>
      </c>
      <c r="M10" s="24">
        <v>1117</v>
      </c>
      <c r="W10" s="26" t="s">
        <v>105</v>
      </c>
      <c r="AB10" s="18" t="s">
        <v>113</v>
      </c>
      <c r="AC10" s="19">
        <f>PMT($C$10/12,360,-$C$9,0)</f>
        <v>0</v>
      </c>
      <c r="AD10" s="19">
        <f>PMT($C$10/12,360,-$C$9,0)</f>
        <v>0</v>
      </c>
    </row>
    <row r="11" spans="1:30" ht="16.5" thickBot="1" x14ac:dyDescent="0.3">
      <c r="A11" s="5"/>
      <c r="B11" s="3" t="s">
        <v>101</v>
      </c>
      <c r="C11" s="89" t="s">
        <v>109</v>
      </c>
      <c r="D11" s="11" t="s">
        <v>116</v>
      </c>
      <c r="F11" s="31"/>
      <c r="I11" s="24">
        <v>5</v>
      </c>
      <c r="J11" s="24">
        <v>1062</v>
      </c>
      <c r="K11" s="24">
        <v>1039</v>
      </c>
      <c r="L11" s="24">
        <v>1039</v>
      </c>
      <c r="M11" s="24">
        <v>1158</v>
      </c>
      <c r="W11" s="26" t="s">
        <v>43</v>
      </c>
      <c r="AB11" s="18" t="s">
        <v>114</v>
      </c>
      <c r="AC11" s="19">
        <f>PMT(($C$10+1.25%)/12,360,-$C$9,0)</f>
        <v>0</v>
      </c>
      <c r="AD11" s="27">
        <f>$C$9*($C$10/12)</f>
        <v>0</v>
      </c>
    </row>
    <row r="12" spans="1:30" ht="16.5" thickBot="1" x14ac:dyDescent="0.3">
      <c r="A12" s="5"/>
      <c r="B12" s="20"/>
      <c r="C12" s="32"/>
      <c r="D12" s="21"/>
      <c r="E12" s="21"/>
      <c r="F12" s="33"/>
      <c r="I12" s="24">
        <v>6</v>
      </c>
      <c r="J12" s="24">
        <v>1142</v>
      </c>
      <c r="K12" s="24">
        <v>1119</v>
      </c>
      <c r="L12" s="24">
        <v>1119</v>
      </c>
      <c r="M12" s="24">
        <v>1238</v>
      </c>
      <c r="W12" s="26" t="s">
        <v>45</v>
      </c>
      <c r="AB12" s="18" t="s">
        <v>115</v>
      </c>
      <c r="AC12" s="19">
        <f>PMT(($C$10+1.9%)/12,360,-$C$9,0)</f>
        <v>0</v>
      </c>
      <c r="AD12" s="27">
        <f>$C$9*($C$10/12)</f>
        <v>0</v>
      </c>
    </row>
    <row r="13" spans="1:30" ht="16.5" thickBot="1" x14ac:dyDescent="0.3">
      <c r="A13" s="5"/>
      <c r="B13" s="17"/>
      <c r="C13" s="34"/>
      <c r="I13" s="24" t="s">
        <v>37</v>
      </c>
      <c r="J13" s="24">
        <v>1222</v>
      </c>
      <c r="K13" s="24">
        <v>1199</v>
      </c>
      <c r="L13" s="24">
        <v>1199</v>
      </c>
      <c r="M13" s="24">
        <v>1318</v>
      </c>
      <c r="W13" s="18" t="s">
        <v>85</v>
      </c>
      <c r="AB13" s="18" t="s">
        <v>129</v>
      </c>
      <c r="AC13" s="19">
        <f>PMT(($C$10+0.85%)/12,480,-C9,0)</f>
        <v>0</v>
      </c>
      <c r="AD13" s="35">
        <f>C10/12*C9</f>
        <v>0</v>
      </c>
    </row>
    <row r="14" spans="1:30" x14ac:dyDescent="0.25">
      <c r="A14" s="7" t="s">
        <v>97</v>
      </c>
      <c r="F14" s="33"/>
      <c r="N14" s="36"/>
      <c r="W14" s="18" t="s">
        <v>72</v>
      </c>
    </row>
    <row r="15" spans="1:30" x14ac:dyDescent="0.25">
      <c r="A15" s="7" t="s">
        <v>10</v>
      </c>
      <c r="F15" s="37"/>
      <c r="I15" s="38" t="s">
        <v>9</v>
      </c>
      <c r="J15" s="38"/>
      <c r="K15" s="38"/>
      <c r="L15" s="38"/>
      <c r="M15" s="38"/>
      <c r="W15" s="18" t="s">
        <v>89</v>
      </c>
    </row>
    <row r="16" spans="1:30" x14ac:dyDescent="0.25">
      <c r="B16" s="23" t="s">
        <v>123</v>
      </c>
      <c r="C16" s="39">
        <f>VLOOKUP(C11,AB5:AC13,2,FALSE)</f>
        <v>0</v>
      </c>
      <c r="D16" s="23"/>
      <c r="E16" s="23"/>
      <c r="I16" s="23" t="s">
        <v>3</v>
      </c>
      <c r="J16" s="40" t="s">
        <v>4</v>
      </c>
      <c r="K16" s="40" t="s">
        <v>5</v>
      </c>
      <c r="L16" s="40" t="s">
        <v>6</v>
      </c>
      <c r="M16" s="40" t="s">
        <v>7</v>
      </c>
      <c r="W16" s="18" t="s">
        <v>82</v>
      </c>
    </row>
    <row r="17" spans="1:23" x14ac:dyDescent="0.25">
      <c r="B17" s="3" t="s">
        <v>0</v>
      </c>
      <c r="C17" s="90">
        <v>0</v>
      </c>
      <c r="D17" s="41" t="s">
        <v>116</v>
      </c>
      <c r="I17" s="3">
        <v>1</v>
      </c>
      <c r="J17" s="42">
        <f>J7*3</f>
        <v>1350</v>
      </c>
      <c r="K17" s="42">
        <f t="shared" ref="K17:M17" si="0">K7*3</f>
        <v>1323</v>
      </c>
      <c r="L17" s="42">
        <f t="shared" si="0"/>
        <v>1323</v>
      </c>
      <c r="M17" s="42">
        <f t="shared" si="0"/>
        <v>1473</v>
      </c>
      <c r="W17" s="26" t="s">
        <v>38</v>
      </c>
    </row>
    <row r="18" spans="1:23" x14ac:dyDescent="0.25">
      <c r="B18" s="23" t="s">
        <v>1</v>
      </c>
      <c r="C18" s="91">
        <v>0</v>
      </c>
      <c r="D18" s="43" t="s">
        <v>116</v>
      </c>
      <c r="E18" s="23"/>
      <c r="I18" s="23">
        <v>2</v>
      </c>
      <c r="J18" s="42">
        <f t="shared" ref="J18:M23" si="1">J8*3</f>
        <v>2265</v>
      </c>
      <c r="K18" s="42">
        <f t="shared" si="1"/>
        <v>2214</v>
      </c>
      <c r="L18" s="42">
        <f t="shared" si="1"/>
        <v>2214</v>
      </c>
      <c r="M18" s="42">
        <f t="shared" si="1"/>
        <v>2469</v>
      </c>
      <c r="W18" s="18" t="s">
        <v>77</v>
      </c>
    </row>
    <row r="19" spans="1:23" x14ac:dyDescent="0.25">
      <c r="B19" s="3" t="s">
        <v>12</v>
      </c>
      <c r="C19" s="90">
        <v>0</v>
      </c>
      <c r="D19" s="41" t="s">
        <v>116</v>
      </c>
      <c r="I19" s="3">
        <v>3</v>
      </c>
      <c r="J19" s="42">
        <f t="shared" si="1"/>
        <v>2727</v>
      </c>
      <c r="K19" s="42">
        <f t="shared" si="1"/>
        <v>2667</v>
      </c>
      <c r="L19" s="42">
        <f t="shared" si="1"/>
        <v>2667</v>
      </c>
      <c r="M19" s="42">
        <f t="shared" si="1"/>
        <v>2970</v>
      </c>
      <c r="W19" s="18" t="s">
        <v>67</v>
      </c>
    </row>
    <row r="20" spans="1:23" x14ac:dyDescent="0.25">
      <c r="B20" s="23" t="s">
        <v>107</v>
      </c>
      <c r="C20" s="39">
        <f>C8*0.14</f>
        <v>0</v>
      </c>
      <c r="D20" s="23"/>
      <c r="E20" s="23"/>
      <c r="I20" s="23">
        <v>4</v>
      </c>
      <c r="J20" s="42">
        <f t="shared" si="1"/>
        <v>3075</v>
      </c>
      <c r="K20" s="42">
        <f t="shared" si="1"/>
        <v>3009</v>
      </c>
      <c r="L20" s="42">
        <f t="shared" si="1"/>
        <v>3009</v>
      </c>
      <c r="M20" s="42">
        <f t="shared" si="1"/>
        <v>3351</v>
      </c>
      <c r="W20" s="18" t="s">
        <v>73</v>
      </c>
    </row>
    <row r="21" spans="1:23" x14ac:dyDescent="0.25">
      <c r="B21" s="3" t="s">
        <v>11</v>
      </c>
      <c r="C21" s="90">
        <v>0</v>
      </c>
      <c r="D21" s="41" t="s">
        <v>116</v>
      </c>
      <c r="I21" s="3">
        <v>5</v>
      </c>
      <c r="J21" s="42">
        <f t="shared" si="1"/>
        <v>3186</v>
      </c>
      <c r="K21" s="42">
        <f t="shared" si="1"/>
        <v>3117</v>
      </c>
      <c r="L21" s="42">
        <f t="shared" si="1"/>
        <v>3117</v>
      </c>
      <c r="M21" s="42">
        <f t="shared" si="1"/>
        <v>3474</v>
      </c>
      <c r="W21" s="18" t="s">
        <v>78</v>
      </c>
    </row>
    <row r="22" spans="1:23" x14ac:dyDescent="0.25">
      <c r="C22" s="6"/>
      <c r="I22" s="23">
        <v>6</v>
      </c>
      <c r="J22" s="42">
        <f t="shared" si="1"/>
        <v>3426</v>
      </c>
      <c r="K22" s="42">
        <f t="shared" si="1"/>
        <v>3357</v>
      </c>
      <c r="L22" s="42">
        <f t="shared" si="1"/>
        <v>3357</v>
      </c>
      <c r="M22" s="42">
        <f t="shared" si="1"/>
        <v>3714</v>
      </c>
      <c r="W22" s="18" t="s">
        <v>86</v>
      </c>
    </row>
    <row r="23" spans="1:23" x14ac:dyDescent="0.25">
      <c r="B23" s="44" t="s">
        <v>28</v>
      </c>
      <c r="C23" s="45">
        <f>SUM(C16:C21)</f>
        <v>0</v>
      </c>
      <c r="D23" s="44"/>
      <c r="E23" s="44"/>
      <c r="I23" s="46" t="s">
        <v>37</v>
      </c>
      <c r="J23" s="42">
        <f t="shared" si="1"/>
        <v>3666</v>
      </c>
      <c r="K23" s="42">
        <f t="shared" si="1"/>
        <v>3597</v>
      </c>
      <c r="L23" s="42">
        <f t="shared" si="1"/>
        <v>3597</v>
      </c>
      <c r="M23" s="42">
        <f t="shared" si="1"/>
        <v>3954</v>
      </c>
      <c r="W23" s="18" t="s">
        <v>90</v>
      </c>
    </row>
    <row r="24" spans="1:23" x14ac:dyDescent="0.25">
      <c r="B24" s="47"/>
      <c r="C24" s="48"/>
      <c r="D24" s="47"/>
      <c r="E24" s="47"/>
      <c r="I24" s="46"/>
      <c r="J24" s="42"/>
      <c r="K24" s="42"/>
      <c r="L24" s="42"/>
      <c r="M24" s="42"/>
      <c r="W24" s="18" t="s">
        <v>90</v>
      </c>
    </row>
    <row r="25" spans="1:23" x14ac:dyDescent="0.25">
      <c r="A25" s="7" t="s">
        <v>34</v>
      </c>
      <c r="W25" s="26" t="s">
        <v>42</v>
      </c>
    </row>
    <row r="26" spans="1:23" x14ac:dyDescent="0.25">
      <c r="A26" s="7" t="s">
        <v>13</v>
      </c>
      <c r="C26" s="33"/>
      <c r="I26" s="38" t="s">
        <v>36</v>
      </c>
      <c r="J26" s="38"/>
      <c r="K26" s="38"/>
      <c r="L26" s="38"/>
      <c r="M26" s="38"/>
      <c r="N26" s="49"/>
      <c r="W26" s="18" t="s">
        <v>60</v>
      </c>
    </row>
    <row r="27" spans="1:23" x14ac:dyDescent="0.25">
      <c r="B27" s="3" t="s">
        <v>14</v>
      </c>
      <c r="C27" s="90">
        <v>0</v>
      </c>
      <c r="D27" s="41" t="s">
        <v>116</v>
      </c>
      <c r="I27" s="23" t="s">
        <v>3</v>
      </c>
      <c r="J27" s="40" t="s">
        <v>4</v>
      </c>
      <c r="K27" s="40" t="s">
        <v>5</v>
      </c>
      <c r="L27" s="40" t="s">
        <v>6</v>
      </c>
      <c r="M27" s="40" t="s">
        <v>7</v>
      </c>
      <c r="W27" s="18" t="s">
        <v>64</v>
      </c>
    </row>
    <row r="28" spans="1:23" x14ac:dyDescent="0.25">
      <c r="B28" s="50" t="s">
        <v>15</v>
      </c>
      <c r="C28" s="91">
        <v>0</v>
      </c>
      <c r="D28" s="43" t="s">
        <v>116</v>
      </c>
      <c r="E28" s="23"/>
      <c r="I28" s="3">
        <v>1</v>
      </c>
      <c r="J28" s="46" t="str">
        <f t="shared" ref="J28:M29" si="2">IF($E$49&gt;J17,"True","False")</f>
        <v>False</v>
      </c>
      <c r="K28" s="46" t="str">
        <f t="shared" si="2"/>
        <v>False</v>
      </c>
      <c r="L28" s="46" t="str">
        <f t="shared" si="2"/>
        <v>False</v>
      </c>
      <c r="M28" s="46" t="str">
        <f t="shared" si="2"/>
        <v>False</v>
      </c>
      <c r="W28" s="18" t="s">
        <v>57</v>
      </c>
    </row>
    <row r="29" spans="1:23" x14ac:dyDescent="0.25">
      <c r="B29" s="3" t="s">
        <v>106</v>
      </c>
      <c r="C29" s="90">
        <v>0</v>
      </c>
      <c r="D29" s="41" t="s">
        <v>116</v>
      </c>
      <c r="I29" s="23">
        <v>2</v>
      </c>
      <c r="J29" s="51" t="str">
        <f t="shared" si="2"/>
        <v>False</v>
      </c>
      <c r="K29" s="51" t="str">
        <f t="shared" si="2"/>
        <v>False</v>
      </c>
      <c r="L29" s="51" t="str">
        <f t="shared" si="2"/>
        <v>False</v>
      </c>
      <c r="M29" s="51" t="str">
        <f t="shared" si="2"/>
        <v>False</v>
      </c>
      <c r="W29" s="18" t="s">
        <v>68</v>
      </c>
    </row>
    <row r="30" spans="1:23" x14ac:dyDescent="0.25">
      <c r="B30" s="50" t="s">
        <v>128</v>
      </c>
      <c r="C30" s="91">
        <v>0</v>
      </c>
      <c r="D30" s="43" t="s">
        <v>116</v>
      </c>
      <c r="E30" s="23"/>
      <c r="I30" s="23"/>
      <c r="J30" s="51"/>
      <c r="K30" s="51"/>
      <c r="L30" s="51"/>
      <c r="M30" s="51"/>
      <c r="W30" s="18"/>
    </row>
    <row r="31" spans="1:23" x14ac:dyDescent="0.25">
      <c r="B31" s="3" t="s">
        <v>30</v>
      </c>
      <c r="C31" s="90">
        <v>0</v>
      </c>
      <c r="D31" s="41" t="s">
        <v>116</v>
      </c>
      <c r="I31" s="3">
        <v>3</v>
      </c>
      <c r="J31" s="46" t="str">
        <f t="shared" ref="J31:M33" si="3">IF($E$49&gt;J19,"True","False")</f>
        <v>False</v>
      </c>
      <c r="K31" s="46" t="str">
        <f t="shared" si="3"/>
        <v>False</v>
      </c>
      <c r="L31" s="46" t="str">
        <f t="shared" si="3"/>
        <v>False</v>
      </c>
      <c r="M31" s="46" t="str">
        <f t="shared" si="3"/>
        <v>False</v>
      </c>
      <c r="W31" s="18" t="s">
        <v>74</v>
      </c>
    </row>
    <row r="32" spans="1:23" x14ac:dyDescent="0.25">
      <c r="B32" s="50" t="s">
        <v>2</v>
      </c>
      <c r="C32" s="91">
        <v>0</v>
      </c>
      <c r="D32" s="43" t="s">
        <v>116</v>
      </c>
      <c r="E32" s="23"/>
      <c r="I32" s="23">
        <v>4</v>
      </c>
      <c r="J32" s="51" t="str">
        <f t="shared" si="3"/>
        <v>False</v>
      </c>
      <c r="K32" s="51" t="str">
        <f t="shared" si="3"/>
        <v>False</v>
      </c>
      <c r="L32" s="51" t="str">
        <f t="shared" si="3"/>
        <v>False</v>
      </c>
      <c r="M32" s="51" t="str">
        <f t="shared" si="3"/>
        <v>False</v>
      </c>
      <c r="W32" s="18" t="s">
        <v>52</v>
      </c>
    </row>
    <row r="33" spans="1:23" x14ac:dyDescent="0.25">
      <c r="B33" s="52" t="s">
        <v>29</v>
      </c>
      <c r="C33" s="53">
        <f>SUM(C27:C32)</f>
        <v>0</v>
      </c>
      <c r="D33" s="54"/>
      <c r="E33" s="54"/>
      <c r="I33" s="3">
        <v>5</v>
      </c>
      <c r="J33" s="46" t="str">
        <f t="shared" si="3"/>
        <v>False</v>
      </c>
      <c r="K33" s="46" t="str">
        <f t="shared" si="3"/>
        <v>False</v>
      </c>
      <c r="L33" s="46" t="str">
        <f t="shared" si="3"/>
        <v>False</v>
      </c>
      <c r="M33" s="46" t="str">
        <f t="shared" si="3"/>
        <v>False</v>
      </c>
      <c r="W33" s="18" t="s">
        <v>79</v>
      </c>
    </row>
    <row r="34" spans="1:23" x14ac:dyDescent="0.25">
      <c r="B34" s="55"/>
      <c r="C34" s="48"/>
      <c r="D34" s="47"/>
      <c r="E34" s="47"/>
      <c r="I34" s="23">
        <v>6</v>
      </c>
      <c r="J34" s="51" t="str">
        <f t="shared" ref="J34:M35" si="4">IF($E$49&gt;J21,"True","False")</f>
        <v>False</v>
      </c>
      <c r="K34" s="51" t="str">
        <f t="shared" si="4"/>
        <v>False</v>
      </c>
      <c r="L34" s="51" t="str">
        <f t="shared" si="4"/>
        <v>False</v>
      </c>
      <c r="M34" s="51" t="str">
        <f t="shared" si="4"/>
        <v>False</v>
      </c>
      <c r="W34" s="18" t="s">
        <v>54</v>
      </c>
    </row>
    <row r="35" spans="1:23" x14ac:dyDescent="0.25">
      <c r="A35" s="7" t="s">
        <v>33</v>
      </c>
      <c r="B35" s="33"/>
      <c r="I35" s="46" t="s">
        <v>37</v>
      </c>
      <c r="J35" s="46" t="str">
        <f t="shared" si="4"/>
        <v>False</v>
      </c>
      <c r="K35" s="46" t="str">
        <f t="shared" si="4"/>
        <v>False</v>
      </c>
      <c r="L35" s="46" t="str">
        <f t="shared" si="4"/>
        <v>False</v>
      </c>
      <c r="M35" s="46" t="str">
        <f t="shared" si="4"/>
        <v>False</v>
      </c>
      <c r="W35" s="18" t="s">
        <v>61</v>
      </c>
    </row>
    <row r="36" spans="1:23" x14ac:dyDescent="0.25">
      <c r="A36" s="7" t="s">
        <v>27</v>
      </c>
      <c r="C36" s="56" t="s">
        <v>121</v>
      </c>
      <c r="D36" s="56" t="s">
        <v>122</v>
      </c>
      <c r="E36" s="56" t="s">
        <v>17</v>
      </c>
      <c r="I36" s="46"/>
      <c r="J36" s="46"/>
      <c r="K36" s="46"/>
      <c r="L36" s="46"/>
      <c r="M36" s="46"/>
      <c r="W36" s="18" t="s">
        <v>65</v>
      </c>
    </row>
    <row r="37" spans="1:23" x14ac:dyDescent="0.25">
      <c r="B37" s="3" t="s">
        <v>19</v>
      </c>
      <c r="C37" s="90">
        <v>0</v>
      </c>
      <c r="D37" s="90">
        <v>0</v>
      </c>
      <c r="E37" s="6">
        <f>SUM(C37:D37)</f>
        <v>0</v>
      </c>
      <c r="F37" s="42"/>
      <c r="W37" s="18" t="s">
        <v>69</v>
      </c>
    </row>
    <row r="38" spans="1:23" x14ac:dyDescent="0.25">
      <c r="B38" s="57" t="s">
        <v>20</v>
      </c>
      <c r="C38" s="91">
        <v>0</v>
      </c>
      <c r="D38" s="91">
        <v>0</v>
      </c>
      <c r="E38" s="58"/>
      <c r="F38" s="42"/>
      <c r="W38" s="18" t="s">
        <v>87</v>
      </c>
    </row>
    <row r="39" spans="1:23" x14ac:dyDescent="0.25">
      <c r="B39" s="59" t="s">
        <v>21</v>
      </c>
      <c r="C39" s="90">
        <v>0</v>
      </c>
      <c r="D39" s="90">
        <v>0</v>
      </c>
      <c r="E39" s="6"/>
      <c r="W39" s="18" t="s">
        <v>51</v>
      </c>
    </row>
    <row r="40" spans="1:23" x14ac:dyDescent="0.25">
      <c r="B40" s="57" t="s">
        <v>22</v>
      </c>
      <c r="C40" s="91">
        <v>0</v>
      </c>
      <c r="D40" s="91">
        <v>0</v>
      </c>
      <c r="E40" s="58"/>
      <c r="W40" s="18" t="s">
        <v>56</v>
      </c>
    </row>
    <row r="41" spans="1:23" ht="15.75" customHeight="1" x14ac:dyDescent="0.25">
      <c r="B41" s="59" t="s">
        <v>23</v>
      </c>
      <c r="C41" s="90">
        <v>0</v>
      </c>
      <c r="D41" s="90">
        <v>0</v>
      </c>
      <c r="E41" s="6"/>
      <c r="W41" s="18" t="s">
        <v>91</v>
      </c>
    </row>
    <row r="42" spans="1:23" ht="16.5" customHeight="1" thickBot="1" x14ac:dyDescent="0.3">
      <c r="B42" s="60" t="s">
        <v>24</v>
      </c>
      <c r="C42" s="61">
        <f>C38+C39+C40+C41</f>
        <v>0</v>
      </c>
      <c r="D42" s="61">
        <f>D38+D39+D40+D41</f>
        <v>0</v>
      </c>
      <c r="E42" s="45"/>
      <c r="J42" s="62">
        <f>J18/3</f>
        <v>755</v>
      </c>
      <c r="K42" s="62">
        <f t="shared" ref="K42:M42" si="5">K18/3</f>
        <v>738</v>
      </c>
      <c r="L42" s="62">
        <f t="shared" si="5"/>
        <v>738</v>
      </c>
      <c r="M42" s="62">
        <f t="shared" si="5"/>
        <v>823</v>
      </c>
      <c r="O42" s="63">
        <v>2</v>
      </c>
      <c r="P42" s="64">
        <v>755</v>
      </c>
      <c r="Q42" s="64">
        <v>738</v>
      </c>
      <c r="R42" s="64">
        <v>738</v>
      </c>
      <c r="S42" s="64">
        <v>823</v>
      </c>
      <c r="W42" s="18" t="s">
        <v>49</v>
      </c>
    </row>
    <row r="43" spans="1:23" ht="16.5" thickTop="1" thickBot="1" x14ac:dyDescent="0.3">
      <c r="B43" s="65" t="s">
        <v>16</v>
      </c>
      <c r="C43" s="6">
        <f>C37-C42</f>
        <v>0</v>
      </c>
      <c r="D43" s="6">
        <f>D37-D42</f>
        <v>0</v>
      </c>
      <c r="E43" s="6"/>
      <c r="J43" s="42">
        <f t="shared" ref="J43:M43" si="6">J19/3</f>
        <v>909</v>
      </c>
      <c r="K43" s="42">
        <f t="shared" si="6"/>
        <v>889</v>
      </c>
      <c r="L43" s="42">
        <f t="shared" si="6"/>
        <v>889</v>
      </c>
      <c r="M43" s="42">
        <f t="shared" si="6"/>
        <v>990</v>
      </c>
      <c r="O43" s="66">
        <v>3</v>
      </c>
      <c r="P43" s="67">
        <v>909</v>
      </c>
      <c r="Q43" s="67">
        <v>889</v>
      </c>
      <c r="R43" s="67">
        <v>889</v>
      </c>
      <c r="S43" s="67">
        <v>990</v>
      </c>
      <c r="W43" s="18" t="s">
        <v>75</v>
      </c>
    </row>
    <row r="44" spans="1:23" ht="45.75" thickBot="1" x14ac:dyDescent="0.3">
      <c r="B44" s="68" t="s">
        <v>26</v>
      </c>
      <c r="C44" s="91">
        <v>0</v>
      </c>
      <c r="D44" s="91">
        <v>0</v>
      </c>
      <c r="E44" s="58">
        <f>C44+D44</f>
        <v>0</v>
      </c>
      <c r="F44" s="42"/>
      <c r="J44" s="62">
        <f t="shared" ref="J44:M44" si="7">J20/3</f>
        <v>1025</v>
      </c>
      <c r="K44" s="62">
        <f t="shared" si="7"/>
        <v>1003</v>
      </c>
      <c r="L44" s="62">
        <f t="shared" si="7"/>
        <v>1003</v>
      </c>
      <c r="M44" s="62">
        <f t="shared" si="7"/>
        <v>1117</v>
      </c>
      <c r="O44" s="63">
        <v>4</v>
      </c>
      <c r="P44" s="64">
        <v>1025</v>
      </c>
      <c r="Q44" s="64">
        <v>1003</v>
      </c>
      <c r="R44" s="64">
        <v>1003</v>
      </c>
      <c r="S44" s="64">
        <v>1117</v>
      </c>
      <c r="W44" s="18" t="s">
        <v>66</v>
      </c>
    </row>
    <row r="45" spans="1:23" ht="15.75" thickBot="1" x14ac:dyDescent="0.3">
      <c r="B45" s="69" t="s">
        <v>31</v>
      </c>
      <c r="C45" s="70">
        <f>C43+C44</f>
        <v>0</v>
      </c>
      <c r="D45" s="70">
        <f>D43+D44</f>
        <v>0</v>
      </c>
      <c r="E45" s="70">
        <f>SUM(C45:D45)</f>
        <v>0</v>
      </c>
      <c r="J45" s="42">
        <f t="shared" ref="J45:M45" si="8">J21/3</f>
        <v>1062</v>
      </c>
      <c r="K45" s="42">
        <f t="shared" si="8"/>
        <v>1039</v>
      </c>
      <c r="L45" s="42">
        <f t="shared" si="8"/>
        <v>1039</v>
      </c>
      <c r="M45" s="42">
        <f t="shared" si="8"/>
        <v>1158</v>
      </c>
      <c r="O45" s="66">
        <v>5</v>
      </c>
      <c r="P45" s="67">
        <v>1062</v>
      </c>
      <c r="Q45" s="67">
        <v>1039</v>
      </c>
      <c r="R45" s="67">
        <v>1039</v>
      </c>
      <c r="S45" s="67">
        <v>1158</v>
      </c>
      <c r="W45" s="18" t="s">
        <v>59</v>
      </c>
    </row>
    <row r="46" spans="1:23" ht="27.75" customHeight="1" thickTop="1" thickBot="1" x14ac:dyDescent="0.3">
      <c r="B46" s="65" t="s">
        <v>25</v>
      </c>
      <c r="C46" s="6"/>
      <c r="D46" s="6"/>
      <c r="E46" s="6">
        <f>C33</f>
        <v>0</v>
      </c>
      <c r="J46" s="62">
        <f>J45+80</f>
        <v>1142</v>
      </c>
      <c r="K46" s="62">
        <f t="shared" ref="K46:M46" si="9">K45+80</f>
        <v>1119</v>
      </c>
      <c r="L46" s="62">
        <f t="shared" si="9"/>
        <v>1119</v>
      </c>
      <c r="M46" s="62">
        <f t="shared" si="9"/>
        <v>1238</v>
      </c>
      <c r="O46" s="63" t="s">
        <v>95</v>
      </c>
      <c r="P46" s="71" t="s">
        <v>96</v>
      </c>
      <c r="Q46" s="72"/>
      <c r="R46" s="72"/>
      <c r="S46" s="73"/>
      <c r="W46" s="18" t="s">
        <v>80</v>
      </c>
    </row>
    <row r="47" spans="1:23" x14ac:dyDescent="0.25">
      <c r="B47" s="65" t="s">
        <v>32</v>
      </c>
      <c r="C47" s="6"/>
      <c r="D47" s="6"/>
      <c r="E47" s="58">
        <f>E45-E46</f>
        <v>0</v>
      </c>
      <c r="J47" s="42">
        <f>J46+80</f>
        <v>1222</v>
      </c>
      <c r="K47" s="42">
        <f t="shared" ref="K47" si="10">K46+80</f>
        <v>1199</v>
      </c>
      <c r="L47" s="42">
        <f t="shared" ref="L47" si="11">L46+80</f>
        <v>1199</v>
      </c>
      <c r="M47" s="42">
        <f t="shared" ref="M47" si="12">M46+80</f>
        <v>1318</v>
      </c>
      <c r="W47" s="18" t="s">
        <v>84</v>
      </c>
    </row>
    <row r="48" spans="1:23" x14ac:dyDescent="0.25">
      <c r="B48" s="65" t="s">
        <v>35</v>
      </c>
      <c r="C48" s="6"/>
      <c r="D48" s="6"/>
      <c r="E48" s="6">
        <f>C23</f>
        <v>0</v>
      </c>
      <c r="W48" s="18" t="s">
        <v>53</v>
      </c>
    </row>
    <row r="49" spans="1:23" ht="31.5" customHeight="1" thickBot="1" x14ac:dyDescent="0.3">
      <c r="B49" s="69" t="s">
        <v>18</v>
      </c>
      <c r="C49" s="6"/>
      <c r="D49" s="6"/>
      <c r="E49" s="61">
        <f>E47-E48</f>
        <v>0</v>
      </c>
      <c r="W49" s="18" t="s">
        <v>55</v>
      </c>
    </row>
    <row r="50" spans="1:23" ht="15.75" thickTop="1" x14ac:dyDescent="0.25">
      <c r="W50" s="18" t="s">
        <v>70</v>
      </c>
    </row>
    <row r="51" spans="1:23" x14ac:dyDescent="0.25">
      <c r="B51" s="69" t="s">
        <v>118</v>
      </c>
      <c r="E51" s="74" t="str">
        <f>VLOOKUP(C7,K54:R107,MIN(8,C6+1),FALSE)</f>
        <v>South</v>
      </c>
      <c r="J51" s="75"/>
      <c r="K51" s="75"/>
      <c r="L51" s="75">
        <v>1</v>
      </c>
      <c r="M51" s="75">
        <v>2</v>
      </c>
      <c r="N51" s="75">
        <v>3</v>
      </c>
      <c r="O51" s="75">
        <v>4</v>
      </c>
      <c r="P51" s="75">
        <v>5</v>
      </c>
      <c r="Q51" s="75">
        <v>6</v>
      </c>
      <c r="R51" s="75">
        <v>7</v>
      </c>
      <c r="W51" s="18" t="s">
        <v>63</v>
      </c>
    </row>
    <row r="52" spans="1:23" x14ac:dyDescent="0.25">
      <c r="B52" s="76" t="s">
        <v>119</v>
      </c>
      <c r="C52" s="23"/>
      <c r="D52" s="23"/>
      <c r="E52" s="45" t="str">
        <f>IFERROR(E51/3,"")</f>
        <v/>
      </c>
      <c r="J52" s="75"/>
      <c r="K52" s="75"/>
      <c r="L52" s="75"/>
      <c r="M52" s="75"/>
      <c r="N52" s="75"/>
      <c r="O52" s="75"/>
      <c r="P52" s="75"/>
      <c r="Q52" s="75"/>
      <c r="R52" s="75"/>
      <c r="W52" s="18" t="s">
        <v>76</v>
      </c>
    </row>
    <row r="53" spans="1:23" x14ac:dyDescent="0.25">
      <c r="B53" s="69" t="s">
        <v>120</v>
      </c>
      <c r="E53" s="77" t="str">
        <f>IFERROR(E49/E52,"")</f>
        <v/>
      </c>
      <c r="J53" s="75"/>
      <c r="K53" s="75"/>
      <c r="L53" s="75"/>
      <c r="M53" s="75"/>
      <c r="N53" s="75"/>
      <c r="O53" s="75"/>
      <c r="P53" s="75"/>
      <c r="Q53" s="75"/>
      <c r="R53" s="75"/>
      <c r="W53" s="18" t="s">
        <v>81</v>
      </c>
    </row>
    <row r="54" spans="1:23" x14ac:dyDescent="0.25">
      <c r="J54" s="17" t="s">
        <v>38</v>
      </c>
      <c r="K54" s="3" t="s">
        <v>4</v>
      </c>
      <c r="L54" s="42">
        <f>$J$17</f>
        <v>1350</v>
      </c>
      <c r="M54" s="42">
        <f>$J$18</f>
        <v>2265</v>
      </c>
      <c r="N54" s="42">
        <f>$J$19</f>
        <v>2727</v>
      </c>
      <c r="O54" s="42">
        <f>$J$20</f>
        <v>3075</v>
      </c>
      <c r="P54" s="42">
        <f>$J$21</f>
        <v>3186</v>
      </c>
      <c r="Q54" s="42">
        <f>$J$22</f>
        <v>3426</v>
      </c>
      <c r="R54" s="42">
        <f>$J$23</f>
        <v>3666</v>
      </c>
      <c r="W54" s="18" t="s">
        <v>88</v>
      </c>
    </row>
    <row r="55" spans="1:23" x14ac:dyDescent="0.25">
      <c r="J55" s="23" t="s">
        <v>49</v>
      </c>
      <c r="K55" s="23" t="s">
        <v>4</v>
      </c>
      <c r="L55" s="62">
        <f t="shared" ref="L55:L62" si="13">$J$17</f>
        <v>1350</v>
      </c>
      <c r="M55" s="62">
        <f t="shared" ref="M55:M62" si="14">$J$18</f>
        <v>2265</v>
      </c>
      <c r="N55" s="62">
        <f t="shared" ref="N55:N62" si="15">$J$19</f>
        <v>2727</v>
      </c>
      <c r="O55" s="62">
        <f t="shared" ref="O55:O62" si="16">$J$20</f>
        <v>3075</v>
      </c>
      <c r="P55" s="62">
        <f t="shared" ref="P55:P62" si="17">$J$21</f>
        <v>3186</v>
      </c>
      <c r="Q55" s="62">
        <f t="shared" ref="Q55:Q62" si="18">$J$22</f>
        <v>3426</v>
      </c>
      <c r="R55" s="62">
        <f t="shared" ref="R55:R62" si="19">$J$23</f>
        <v>3666</v>
      </c>
      <c r="W55" s="18" t="s">
        <v>88</v>
      </c>
    </row>
    <row r="56" spans="1:23" x14ac:dyDescent="0.25">
      <c r="A56" s="78"/>
      <c r="B56" s="69" t="s">
        <v>108</v>
      </c>
      <c r="C56" s="79" t="str">
        <f>IF(C58,C57/C58,"")</f>
        <v/>
      </c>
      <c r="J56" s="3" t="s">
        <v>51</v>
      </c>
      <c r="K56" s="3" t="s">
        <v>4</v>
      </c>
      <c r="L56" s="42">
        <f t="shared" si="13"/>
        <v>1350</v>
      </c>
      <c r="M56" s="42">
        <f t="shared" si="14"/>
        <v>2265</v>
      </c>
      <c r="N56" s="42">
        <f t="shared" si="15"/>
        <v>2727</v>
      </c>
      <c r="O56" s="42">
        <f t="shared" si="16"/>
        <v>3075</v>
      </c>
      <c r="P56" s="42">
        <f t="shared" si="17"/>
        <v>3186</v>
      </c>
      <c r="Q56" s="42">
        <f t="shared" si="18"/>
        <v>3426</v>
      </c>
      <c r="R56" s="42">
        <f t="shared" si="19"/>
        <v>3666</v>
      </c>
      <c r="W56" s="18" t="s">
        <v>39</v>
      </c>
    </row>
    <row r="57" spans="1:23" x14ac:dyDescent="0.25">
      <c r="B57" s="76" t="s">
        <v>124</v>
      </c>
      <c r="C57" s="45">
        <f>C23-C20+C33-C30</f>
        <v>0</v>
      </c>
      <c r="J57" s="23" t="s">
        <v>52</v>
      </c>
      <c r="K57" s="23" t="s">
        <v>4</v>
      </c>
      <c r="L57" s="62">
        <f t="shared" si="13"/>
        <v>1350</v>
      </c>
      <c r="M57" s="62">
        <f t="shared" si="14"/>
        <v>2265</v>
      </c>
      <c r="N57" s="62">
        <f t="shared" si="15"/>
        <v>2727</v>
      </c>
      <c r="O57" s="62">
        <f t="shared" si="16"/>
        <v>3075</v>
      </c>
      <c r="P57" s="62">
        <f t="shared" si="17"/>
        <v>3186</v>
      </c>
      <c r="Q57" s="62">
        <f t="shared" si="18"/>
        <v>3426</v>
      </c>
      <c r="R57" s="62">
        <f t="shared" si="19"/>
        <v>3666</v>
      </c>
      <c r="W57" s="18" t="s">
        <v>71</v>
      </c>
    </row>
    <row r="58" spans="1:23" x14ac:dyDescent="0.25">
      <c r="B58" s="69" t="s">
        <v>125</v>
      </c>
      <c r="C58" s="80">
        <f>E37+E44</f>
        <v>0</v>
      </c>
      <c r="J58" s="3" t="s">
        <v>53</v>
      </c>
      <c r="K58" s="3" t="s">
        <v>4</v>
      </c>
      <c r="L58" s="42">
        <f t="shared" si="13"/>
        <v>1350</v>
      </c>
      <c r="M58" s="42">
        <f t="shared" si="14"/>
        <v>2265</v>
      </c>
      <c r="N58" s="42">
        <f t="shared" si="15"/>
        <v>2727</v>
      </c>
      <c r="O58" s="42">
        <f t="shared" si="16"/>
        <v>3075</v>
      </c>
      <c r="P58" s="42">
        <f t="shared" si="17"/>
        <v>3186</v>
      </c>
      <c r="Q58" s="42">
        <f t="shared" si="18"/>
        <v>3426</v>
      </c>
      <c r="R58" s="42">
        <f t="shared" si="19"/>
        <v>3666</v>
      </c>
      <c r="W58" s="18" t="s">
        <v>92</v>
      </c>
    </row>
    <row r="59" spans="1:23" x14ac:dyDescent="0.25">
      <c r="J59" s="23" t="s">
        <v>39</v>
      </c>
      <c r="K59" s="23" t="s">
        <v>4</v>
      </c>
      <c r="L59" s="62">
        <f t="shared" si="13"/>
        <v>1350</v>
      </c>
      <c r="M59" s="62">
        <f t="shared" si="14"/>
        <v>2265</v>
      </c>
      <c r="N59" s="62">
        <f t="shared" si="15"/>
        <v>2727</v>
      </c>
      <c r="O59" s="62">
        <f t="shared" si="16"/>
        <v>3075</v>
      </c>
      <c r="P59" s="62">
        <f t="shared" si="17"/>
        <v>3186</v>
      </c>
      <c r="Q59" s="62">
        <f t="shared" si="18"/>
        <v>3426</v>
      </c>
      <c r="R59" s="62">
        <f t="shared" si="19"/>
        <v>3666</v>
      </c>
      <c r="W59" s="18" t="s">
        <v>92</v>
      </c>
    </row>
    <row r="60" spans="1:23" x14ac:dyDescent="0.25">
      <c r="J60" s="3" t="s">
        <v>54</v>
      </c>
      <c r="K60" s="3" t="s">
        <v>4</v>
      </c>
      <c r="L60" s="42">
        <f t="shared" si="13"/>
        <v>1350</v>
      </c>
      <c r="M60" s="42">
        <f t="shared" si="14"/>
        <v>2265</v>
      </c>
      <c r="N60" s="42">
        <f t="shared" si="15"/>
        <v>2727</v>
      </c>
      <c r="O60" s="42">
        <f t="shared" si="16"/>
        <v>3075</v>
      </c>
      <c r="P60" s="42">
        <f t="shared" si="17"/>
        <v>3186</v>
      </c>
      <c r="Q60" s="42">
        <f t="shared" si="18"/>
        <v>3426</v>
      </c>
      <c r="R60" s="42">
        <f t="shared" si="19"/>
        <v>3666</v>
      </c>
      <c r="W60" s="18" t="s">
        <v>44</v>
      </c>
    </row>
    <row r="61" spans="1:23" x14ac:dyDescent="0.25">
      <c r="B61" s="78" t="s">
        <v>8</v>
      </c>
      <c r="C61" s="78" t="str">
        <f>IF(AND(C56&lt;59%,E53&gt;3),"Pass","Fail")</f>
        <v>Fail</v>
      </c>
      <c r="J61" s="23" t="s">
        <v>55</v>
      </c>
      <c r="K61" s="23" t="s">
        <v>4</v>
      </c>
      <c r="L61" s="62">
        <f t="shared" si="13"/>
        <v>1350</v>
      </c>
      <c r="M61" s="62">
        <f t="shared" si="14"/>
        <v>2265</v>
      </c>
      <c r="N61" s="62">
        <f t="shared" si="15"/>
        <v>2727</v>
      </c>
      <c r="O61" s="62">
        <f t="shared" si="16"/>
        <v>3075</v>
      </c>
      <c r="P61" s="62">
        <f t="shared" si="17"/>
        <v>3186</v>
      </c>
      <c r="Q61" s="62">
        <f t="shared" si="18"/>
        <v>3426</v>
      </c>
      <c r="R61" s="62">
        <f t="shared" si="19"/>
        <v>3666</v>
      </c>
      <c r="W61" s="18" t="s">
        <v>41</v>
      </c>
    </row>
    <row r="62" spans="1:23" x14ac:dyDescent="0.25">
      <c r="J62" s="3" t="s">
        <v>56</v>
      </c>
      <c r="K62" s="3" t="s">
        <v>4</v>
      </c>
      <c r="L62" s="42">
        <f t="shared" si="13"/>
        <v>1350</v>
      </c>
      <c r="M62" s="42">
        <f t="shared" si="14"/>
        <v>2265</v>
      </c>
      <c r="N62" s="42">
        <f t="shared" si="15"/>
        <v>2727</v>
      </c>
      <c r="O62" s="42">
        <f t="shared" si="16"/>
        <v>3075</v>
      </c>
      <c r="P62" s="42">
        <f t="shared" si="17"/>
        <v>3186</v>
      </c>
      <c r="Q62" s="42">
        <f t="shared" si="18"/>
        <v>3426</v>
      </c>
      <c r="R62" s="42">
        <f t="shared" si="19"/>
        <v>3666</v>
      </c>
      <c r="W62" s="18" t="s">
        <v>46</v>
      </c>
    </row>
    <row r="63" spans="1:23" ht="15.75" thickBot="1" x14ac:dyDescent="0.3"/>
    <row r="64" spans="1:23" ht="15.75" thickBot="1" x14ac:dyDescent="0.3">
      <c r="B64" s="81" t="s">
        <v>126</v>
      </c>
      <c r="C64" s="82">
        <f>VLOOKUP(C11,AB5:AD13,3,FALSE)</f>
        <v>0</v>
      </c>
      <c r="J64" s="83" t="s">
        <v>42</v>
      </c>
      <c r="K64" s="23" t="s">
        <v>40</v>
      </c>
      <c r="L64" s="62">
        <f>$K$17</f>
        <v>1323</v>
      </c>
      <c r="M64" s="62">
        <f>$K$18</f>
        <v>2214</v>
      </c>
      <c r="N64" s="62">
        <f>$K$19</f>
        <v>2667</v>
      </c>
      <c r="O64" s="62">
        <f>$K$20</f>
        <v>3009</v>
      </c>
      <c r="P64" s="62">
        <f>$K$21</f>
        <v>3117</v>
      </c>
      <c r="Q64" s="62">
        <f>$K$22</f>
        <v>3357</v>
      </c>
      <c r="R64" s="62">
        <f>$K$23</f>
        <v>3597</v>
      </c>
    </row>
    <row r="65" spans="2:18" x14ac:dyDescent="0.25">
      <c r="B65" s="84"/>
      <c r="C65" s="84"/>
      <c r="D65" s="84"/>
      <c r="E65" s="84"/>
      <c r="J65" s="3" t="s">
        <v>57</v>
      </c>
      <c r="K65" s="3" t="s">
        <v>40</v>
      </c>
      <c r="L65" s="42">
        <f t="shared" ref="L65:L75" si="20">$K$17</f>
        <v>1323</v>
      </c>
      <c r="M65" s="42">
        <f t="shared" ref="M65:M75" si="21">$K$18</f>
        <v>2214</v>
      </c>
      <c r="N65" s="42">
        <f t="shared" ref="N65:N75" si="22">$K$19</f>
        <v>2667</v>
      </c>
      <c r="O65" s="42">
        <f t="shared" ref="O65:O75" si="23">$K$20</f>
        <v>3009</v>
      </c>
      <c r="P65" s="42">
        <f t="shared" ref="P65:P75" si="24">$K$21</f>
        <v>3117</v>
      </c>
      <c r="Q65" s="42">
        <f t="shared" ref="Q65:Q75" si="25">$K$22</f>
        <v>3357</v>
      </c>
      <c r="R65" s="42">
        <f t="shared" ref="R65:R75" si="26">$K$23</f>
        <v>3597</v>
      </c>
    </row>
    <row r="66" spans="2:18" x14ac:dyDescent="0.25">
      <c r="B66" s="84"/>
      <c r="C66" s="84"/>
      <c r="D66" s="84"/>
      <c r="E66" s="84"/>
      <c r="J66" s="23" t="s">
        <v>58</v>
      </c>
      <c r="K66" s="23" t="s">
        <v>40</v>
      </c>
      <c r="L66" s="62">
        <f t="shared" si="20"/>
        <v>1323</v>
      </c>
      <c r="M66" s="62">
        <f t="shared" si="21"/>
        <v>2214</v>
      </c>
      <c r="N66" s="62">
        <f t="shared" si="22"/>
        <v>2667</v>
      </c>
      <c r="O66" s="62">
        <f t="shared" si="23"/>
        <v>3009</v>
      </c>
      <c r="P66" s="62">
        <f t="shared" si="24"/>
        <v>3117</v>
      </c>
      <c r="Q66" s="62">
        <f t="shared" si="25"/>
        <v>3357</v>
      </c>
      <c r="R66" s="62">
        <f t="shared" si="26"/>
        <v>3597</v>
      </c>
    </row>
    <row r="67" spans="2:18" x14ac:dyDescent="0.25">
      <c r="B67" s="84"/>
      <c r="C67" s="84"/>
      <c r="D67" s="84"/>
      <c r="E67" s="84"/>
      <c r="J67" s="3" t="s">
        <v>59</v>
      </c>
      <c r="K67" s="3" t="s">
        <v>40</v>
      </c>
      <c r="L67" s="42">
        <f t="shared" si="20"/>
        <v>1323</v>
      </c>
      <c r="M67" s="42">
        <f t="shared" si="21"/>
        <v>2214</v>
      </c>
      <c r="N67" s="42">
        <f t="shared" si="22"/>
        <v>2667</v>
      </c>
      <c r="O67" s="42">
        <f t="shared" si="23"/>
        <v>3009</v>
      </c>
      <c r="P67" s="42">
        <f t="shared" si="24"/>
        <v>3117</v>
      </c>
      <c r="Q67" s="42">
        <f t="shared" si="25"/>
        <v>3357</v>
      </c>
      <c r="R67" s="42">
        <f t="shared" si="26"/>
        <v>3597</v>
      </c>
    </row>
    <row r="68" spans="2:18" x14ac:dyDescent="0.25">
      <c r="B68" s="85"/>
      <c r="J68" s="23" t="s">
        <v>60</v>
      </c>
      <c r="K68" s="23" t="s">
        <v>40</v>
      </c>
      <c r="L68" s="62">
        <f t="shared" si="20"/>
        <v>1323</v>
      </c>
      <c r="M68" s="62">
        <f t="shared" si="21"/>
        <v>2214</v>
      </c>
      <c r="N68" s="62">
        <f t="shared" si="22"/>
        <v>2667</v>
      </c>
      <c r="O68" s="62">
        <f t="shared" si="23"/>
        <v>3009</v>
      </c>
      <c r="P68" s="62">
        <f t="shared" si="24"/>
        <v>3117</v>
      </c>
      <c r="Q68" s="62">
        <f t="shared" si="25"/>
        <v>3357</v>
      </c>
      <c r="R68" s="62">
        <f t="shared" si="26"/>
        <v>3597</v>
      </c>
    </row>
    <row r="69" spans="2:18" x14ac:dyDescent="0.25">
      <c r="J69" s="3" t="s">
        <v>61</v>
      </c>
      <c r="K69" s="3" t="s">
        <v>40</v>
      </c>
      <c r="L69" s="42">
        <f t="shared" si="20"/>
        <v>1323</v>
      </c>
      <c r="M69" s="42">
        <f t="shared" si="21"/>
        <v>2214</v>
      </c>
      <c r="N69" s="42">
        <f t="shared" si="22"/>
        <v>2667</v>
      </c>
      <c r="O69" s="42">
        <f t="shared" si="23"/>
        <v>3009</v>
      </c>
      <c r="P69" s="42">
        <f t="shared" si="24"/>
        <v>3117</v>
      </c>
      <c r="Q69" s="42">
        <f t="shared" si="25"/>
        <v>3357</v>
      </c>
      <c r="R69" s="42">
        <f t="shared" si="26"/>
        <v>3597</v>
      </c>
    </row>
    <row r="70" spans="2:18" x14ac:dyDescent="0.25">
      <c r="J70" s="23" t="s">
        <v>62</v>
      </c>
      <c r="K70" s="23" t="s">
        <v>40</v>
      </c>
      <c r="L70" s="62">
        <f t="shared" si="20"/>
        <v>1323</v>
      </c>
      <c r="M70" s="62">
        <f t="shared" si="21"/>
        <v>2214</v>
      </c>
      <c r="N70" s="62">
        <f t="shared" si="22"/>
        <v>2667</v>
      </c>
      <c r="O70" s="62">
        <f t="shared" si="23"/>
        <v>3009</v>
      </c>
      <c r="P70" s="62">
        <f t="shared" si="24"/>
        <v>3117</v>
      </c>
      <c r="Q70" s="62">
        <f t="shared" si="25"/>
        <v>3357</v>
      </c>
      <c r="R70" s="62">
        <f t="shared" si="26"/>
        <v>3597</v>
      </c>
    </row>
    <row r="71" spans="2:18" x14ac:dyDescent="0.25">
      <c r="B71" s="42"/>
      <c r="J71" s="3" t="s">
        <v>63</v>
      </c>
      <c r="K71" s="3" t="s">
        <v>40</v>
      </c>
      <c r="L71" s="42">
        <f t="shared" si="20"/>
        <v>1323</v>
      </c>
      <c r="M71" s="42">
        <f t="shared" si="21"/>
        <v>2214</v>
      </c>
      <c r="N71" s="42">
        <f t="shared" si="22"/>
        <v>2667</v>
      </c>
      <c r="O71" s="42">
        <f t="shared" si="23"/>
        <v>3009</v>
      </c>
      <c r="P71" s="42">
        <f t="shared" si="24"/>
        <v>3117</v>
      </c>
      <c r="Q71" s="42">
        <f t="shared" si="25"/>
        <v>3357</v>
      </c>
      <c r="R71" s="42">
        <f t="shared" si="26"/>
        <v>3597</v>
      </c>
    </row>
    <row r="72" spans="2:18" x14ac:dyDescent="0.25">
      <c r="B72" s="31"/>
      <c r="J72" s="23" t="s">
        <v>64</v>
      </c>
      <c r="K72" s="23" t="s">
        <v>40</v>
      </c>
      <c r="L72" s="62">
        <f t="shared" si="20"/>
        <v>1323</v>
      </c>
      <c r="M72" s="62">
        <f t="shared" si="21"/>
        <v>2214</v>
      </c>
      <c r="N72" s="62">
        <f t="shared" si="22"/>
        <v>2667</v>
      </c>
      <c r="O72" s="62">
        <f t="shared" si="23"/>
        <v>3009</v>
      </c>
      <c r="P72" s="62">
        <f t="shared" si="24"/>
        <v>3117</v>
      </c>
      <c r="Q72" s="62">
        <f t="shared" si="25"/>
        <v>3357</v>
      </c>
      <c r="R72" s="62">
        <f t="shared" si="26"/>
        <v>3597</v>
      </c>
    </row>
    <row r="73" spans="2:18" x14ac:dyDescent="0.25">
      <c r="B73" s="42"/>
      <c r="J73" s="3" t="s">
        <v>65</v>
      </c>
      <c r="K73" s="3" t="s">
        <v>40</v>
      </c>
      <c r="L73" s="42">
        <f t="shared" si="20"/>
        <v>1323</v>
      </c>
      <c r="M73" s="42">
        <f t="shared" si="21"/>
        <v>2214</v>
      </c>
      <c r="N73" s="42">
        <f t="shared" si="22"/>
        <v>2667</v>
      </c>
      <c r="O73" s="42">
        <f t="shared" si="23"/>
        <v>3009</v>
      </c>
      <c r="P73" s="42">
        <f t="shared" si="24"/>
        <v>3117</v>
      </c>
      <c r="Q73" s="42">
        <f t="shared" si="25"/>
        <v>3357</v>
      </c>
      <c r="R73" s="42">
        <f t="shared" si="26"/>
        <v>3597</v>
      </c>
    </row>
    <row r="74" spans="2:18" x14ac:dyDescent="0.25">
      <c r="J74" s="23" t="s">
        <v>66</v>
      </c>
      <c r="K74" s="23" t="s">
        <v>40</v>
      </c>
      <c r="L74" s="62">
        <f t="shared" si="20"/>
        <v>1323</v>
      </c>
      <c r="M74" s="62">
        <f t="shared" si="21"/>
        <v>2214</v>
      </c>
      <c r="N74" s="62">
        <f t="shared" si="22"/>
        <v>2667</v>
      </c>
      <c r="O74" s="62">
        <f t="shared" si="23"/>
        <v>3009</v>
      </c>
      <c r="P74" s="62">
        <f t="shared" si="24"/>
        <v>3117</v>
      </c>
      <c r="Q74" s="62">
        <f t="shared" si="25"/>
        <v>3357</v>
      </c>
      <c r="R74" s="62">
        <f t="shared" si="26"/>
        <v>3597</v>
      </c>
    </row>
    <row r="75" spans="2:18" x14ac:dyDescent="0.25">
      <c r="J75" s="3" t="s">
        <v>41</v>
      </c>
      <c r="K75" s="3" t="s">
        <v>40</v>
      </c>
      <c r="L75" s="42">
        <f t="shared" si="20"/>
        <v>1323</v>
      </c>
      <c r="M75" s="42">
        <f t="shared" si="21"/>
        <v>2214</v>
      </c>
      <c r="N75" s="42">
        <f t="shared" si="22"/>
        <v>2667</v>
      </c>
      <c r="O75" s="42">
        <f t="shared" si="23"/>
        <v>3009</v>
      </c>
      <c r="P75" s="42">
        <f t="shared" si="24"/>
        <v>3117</v>
      </c>
      <c r="Q75" s="42">
        <f t="shared" si="25"/>
        <v>3357</v>
      </c>
      <c r="R75" s="42">
        <f t="shared" si="26"/>
        <v>3597</v>
      </c>
    </row>
    <row r="77" spans="2:18" x14ac:dyDescent="0.25">
      <c r="B77" s="92" t="s">
        <v>130</v>
      </c>
      <c r="J77" s="83" t="s">
        <v>43</v>
      </c>
      <c r="K77" s="23" t="s">
        <v>6</v>
      </c>
      <c r="L77" s="62">
        <f>$L$17</f>
        <v>1323</v>
      </c>
      <c r="M77" s="62">
        <f>$L$18</f>
        <v>2214</v>
      </c>
      <c r="N77" s="62">
        <f>$L$19</f>
        <v>2667</v>
      </c>
      <c r="O77" s="62">
        <f>$L$20</f>
        <v>3009</v>
      </c>
      <c r="P77" s="62">
        <f>$L$21</f>
        <v>3117</v>
      </c>
      <c r="Q77" s="62">
        <f>$L$22</f>
        <v>3357</v>
      </c>
      <c r="R77" s="62">
        <f>$L$23</f>
        <v>3597</v>
      </c>
    </row>
    <row r="78" spans="2:18" x14ac:dyDescent="0.25">
      <c r="J78" s="3" t="s">
        <v>67</v>
      </c>
      <c r="K78" s="3" t="s">
        <v>6</v>
      </c>
      <c r="L78" s="42">
        <f t="shared" ref="L78:L93" si="27">$L$17</f>
        <v>1323</v>
      </c>
      <c r="M78" s="42">
        <f t="shared" ref="M78:M93" si="28">$L$18</f>
        <v>2214</v>
      </c>
      <c r="N78" s="42">
        <f t="shared" ref="N78:N93" si="29">$L$19</f>
        <v>2667</v>
      </c>
      <c r="O78" s="42">
        <f t="shared" ref="O78:O93" si="30">$L$20</f>
        <v>3009</v>
      </c>
      <c r="P78" s="42">
        <f t="shared" ref="P78:P93" si="31">$L$21</f>
        <v>3117</v>
      </c>
      <c r="Q78" s="42">
        <f t="shared" ref="Q78:Q93" si="32">$L$22</f>
        <v>3357</v>
      </c>
      <c r="R78" s="42">
        <f t="shared" ref="R78:R93" si="33">$L$23</f>
        <v>3597</v>
      </c>
    </row>
    <row r="79" spans="2:18" x14ac:dyDescent="0.25">
      <c r="J79" s="23" t="s">
        <v>68</v>
      </c>
      <c r="K79" s="23" t="s">
        <v>6</v>
      </c>
      <c r="L79" s="62">
        <f t="shared" si="27"/>
        <v>1323</v>
      </c>
      <c r="M79" s="62">
        <f t="shared" si="28"/>
        <v>2214</v>
      </c>
      <c r="N79" s="62">
        <f t="shared" si="29"/>
        <v>2667</v>
      </c>
      <c r="O79" s="62">
        <f t="shared" si="30"/>
        <v>3009</v>
      </c>
      <c r="P79" s="62">
        <f t="shared" si="31"/>
        <v>3117</v>
      </c>
      <c r="Q79" s="62">
        <f t="shared" si="32"/>
        <v>3357</v>
      </c>
      <c r="R79" s="62">
        <f t="shared" si="33"/>
        <v>3597</v>
      </c>
    </row>
    <row r="80" spans="2:18" x14ac:dyDescent="0.25">
      <c r="J80" s="3" t="s">
        <v>69</v>
      </c>
      <c r="K80" s="3" t="s">
        <v>6</v>
      </c>
      <c r="L80" s="42">
        <f t="shared" si="27"/>
        <v>1323</v>
      </c>
      <c r="M80" s="42">
        <f t="shared" si="28"/>
        <v>2214</v>
      </c>
      <c r="N80" s="42">
        <f t="shared" si="29"/>
        <v>2667</v>
      </c>
      <c r="O80" s="42">
        <f t="shared" si="30"/>
        <v>3009</v>
      </c>
      <c r="P80" s="42">
        <f t="shared" si="31"/>
        <v>3117</v>
      </c>
      <c r="Q80" s="42">
        <f t="shared" si="32"/>
        <v>3357</v>
      </c>
      <c r="R80" s="42">
        <f t="shared" si="33"/>
        <v>3597</v>
      </c>
    </row>
    <row r="81" spans="10:18" x14ac:dyDescent="0.25">
      <c r="J81" s="23" t="s">
        <v>70</v>
      </c>
      <c r="K81" s="23" t="s">
        <v>6</v>
      </c>
      <c r="L81" s="62">
        <f t="shared" si="27"/>
        <v>1323</v>
      </c>
      <c r="M81" s="62">
        <f t="shared" si="28"/>
        <v>2214</v>
      </c>
      <c r="N81" s="62">
        <f t="shared" si="29"/>
        <v>2667</v>
      </c>
      <c r="O81" s="62">
        <f t="shared" si="30"/>
        <v>3009</v>
      </c>
      <c r="P81" s="62">
        <f t="shared" si="31"/>
        <v>3117</v>
      </c>
      <c r="Q81" s="62">
        <f t="shared" si="32"/>
        <v>3357</v>
      </c>
      <c r="R81" s="62">
        <f t="shared" si="33"/>
        <v>3597</v>
      </c>
    </row>
    <row r="82" spans="10:18" x14ac:dyDescent="0.25">
      <c r="J82" s="3" t="s">
        <v>71</v>
      </c>
      <c r="K82" s="3" t="s">
        <v>6</v>
      </c>
      <c r="L82" s="42">
        <f t="shared" si="27"/>
        <v>1323</v>
      </c>
      <c r="M82" s="42">
        <f t="shared" si="28"/>
        <v>2214</v>
      </c>
      <c r="N82" s="42">
        <f t="shared" si="29"/>
        <v>2667</v>
      </c>
      <c r="O82" s="42">
        <f t="shared" si="30"/>
        <v>3009</v>
      </c>
      <c r="P82" s="42">
        <f t="shared" si="31"/>
        <v>3117</v>
      </c>
      <c r="Q82" s="42">
        <f t="shared" si="32"/>
        <v>3357</v>
      </c>
      <c r="R82" s="42">
        <f t="shared" si="33"/>
        <v>3597</v>
      </c>
    </row>
    <row r="83" spans="10:18" x14ac:dyDescent="0.25">
      <c r="J83" s="23" t="s">
        <v>72</v>
      </c>
      <c r="K83" s="23" t="s">
        <v>6</v>
      </c>
      <c r="L83" s="62">
        <f t="shared" si="27"/>
        <v>1323</v>
      </c>
      <c r="M83" s="62">
        <f t="shared" si="28"/>
        <v>2214</v>
      </c>
      <c r="N83" s="62">
        <f t="shared" si="29"/>
        <v>2667</v>
      </c>
      <c r="O83" s="62">
        <f t="shared" si="30"/>
        <v>3009</v>
      </c>
      <c r="P83" s="62">
        <f t="shared" si="31"/>
        <v>3117</v>
      </c>
      <c r="Q83" s="62">
        <f t="shared" si="32"/>
        <v>3357</v>
      </c>
      <c r="R83" s="62">
        <f t="shared" si="33"/>
        <v>3597</v>
      </c>
    </row>
    <row r="84" spans="10:18" x14ac:dyDescent="0.25">
      <c r="J84" s="3" t="s">
        <v>73</v>
      </c>
      <c r="K84" s="3" t="s">
        <v>6</v>
      </c>
      <c r="L84" s="42">
        <f t="shared" si="27"/>
        <v>1323</v>
      </c>
      <c r="M84" s="42">
        <f t="shared" si="28"/>
        <v>2214</v>
      </c>
      <c r="N84" s="42">
        <f t="shared" si="29"/>
        <v>2667</v>
      </c>
      <c r="O84" s="42">
        <f t="shared" si="30"/>
        <v>3009</v>
      </c>
      <c r="P84" s="42">
        <f t="shared" si="31"/>
        <v>3117</v>
      </c>
      <c r="Q84" s="42">
        <f t="shared" si="32"/>
        <v>3357</v>
      </c>
      <c r="R84" s="42">
        <f t="shared" si="33"/>
        <v>3597</v>
      </c>
    </row>
    <row r="85" spans="10:18" x14ac:dyDescent="0.25">
      <c r="J85" s="23" t="s">
        <v>74</v>
      </c>
      <c r="K85" s="23" t="s">
        <v>6</v>
      </c>
      <c r="L85" s="62">
        <f t="shared" si="27"/>
        <v>1323</v>
      </c>
      <c r="M85" s="62">
        <f t="shared" si="28"/>
        <v>2214</v>
      </c>
      <c r="N85" s="62">
        <f t="shared" si="29"/>
        <v>2667</v>
      </c>
      <c r="O85" s="62">
        <f t="shared" si="30"/>
        <v>3009</v>
      </c>
      <c r="P85" s="62">
        <f t="shared" si="31"/>
        <v>3117</v>
      </c>
      <c r="Q85" s="62">
        <f t="shared" si="32"/>
        <v>3357</v>
      </c>
      <c r="R85" s="62">
        <f t="shared" si="33"/>
        <v>3597</v>
      </c>
    </row>
    <row r="86" spans="10:18" x14ac:dyDescent="0.25">
      <c r="J86" s="3" t="s">
        <v>75</v>
      </c>
      <c r="K86" s="3" t="s">
        <v>6</v>
      </c>
      <c r="L86" s="42">
        <f t="shared" si="27"/>
        <v>1323</v>
      </c>
      <c r="M86" s="42">
        <f t="shared" si="28"/>
        <v>2214</v>
      </c>
      <c r="N86" s="42">
        <f t="shared" si="29"/>
        <v>2667</v>
      </c>
      <c r="O86" s="42">
        <f t="shared" si="30"/>
        <v>3009</v>
      </c>
      <c r="P86" s="42">
        <f t="shared" si="31"/>
        <v>3117</v>
      </c>
      <c r="Q86" s="42">
        <f t="shared" si="32"/>
        <v>3357</v>
      </c>
      <c r="R86" s="42">
        <f t="shared" si="33"/>
        <v>3597</v>
      </c>
    </row>
    <row r="87" spans="10:18" x14ac:dyDescent="0.25">
      <c r="J87" s="23" t="s">
        <v>76</v>
      </c>
      <c r="K87" s="23" t="s">
        <v>6</v>
      </c>
      <c r="L87" s="62">
        <f t="shared" si="27"/>
        <v>1323</v>
      </c>
      <c r="M87" s="62">
        <f t="shared" si="28"/>
        <v>2214</v>
      </c>
      <c r="N87" s="62">
        <f t="shared" si="29"/>
        <v>2667</v>
      </c>
      <c r="O87" s="62">
        <f t="shared" si="30"/>
        <v>3009</v>
      </c>
      <c r="P87" s="62">
        <f t="shared" si="31"/>
        <v>3117</v>
      </c>
      <c r="Q87" s="62">
        <f t="shared" si="32"/>
        <v>3357</v>
      </c>
      <c r="R87" s="62">
        <f t="shared" si="33"/>
        <v>3597</v>
      </c>
    </row>
    <row r="88" spans="10:18" x14ac:dyDescent="0.25">
      <c r="J88" s="3" t="s">
        <v>44</v>
      </c>
      <c r="K88" s="3" t="s">
        <v>6</v>
      </c>
      <c r="L88" s="42">
        <f t="shared" si="27"/>
        <v>1323</v>
      </c>
      <c r="M88" s="42">
        <f t="shared" si="28"/>
        <v>2214</v>
      </c>
      <c r="N88" s="42">
        <f t="shared" si="29"/>
        <v>2667</v>
      </c>
      <c r="O88" s="42">
        <f t="shared" si="30"/>
        <v>3009</v>
      </c>
      <c r="P88" s="42">
        <f t="shared" si="31"/>
        <v>3117</v>
      </c>
      <c r="Q88" s="42">
        <f t="shared" si="32"/>
        <v>3357</v>
      </c>
      <c r="R88" s="42">
        <f t="shared" si="33"/>
        <v>3597</v>
      </c>
    </row>
    <row r="89" spans="10:18" x14ac:dyDescent="0.25">
      <c r="J89" s="23" t="s">
        <v>77</v>
      </c>
      <c r="K89" s="23" t="s">
        <v>6</v>
      </c>
      <c r="L89" s="62">
        <f t="shared" si="27"/>
        <v>1323</v>
      </c>
      <c r="M89" s="62">
        <f t="shared" si="28"/>
        <v>2214</v>
      </c>
      <c r="N89" s="62">
        <f t="shared" si="29"/>
        <v>2667</v>
      </c>
      <c r="O89" s="62">
        <f t="shared" si="30"/>
        <v>3009</v>
      </c>
      <c r="P89" s="62">
        <f t="shared" si="31"/>
        <v>3117</v>
      </c>
      <c r="Q89" s="62">
        <f t="shared" si="32"/>
        <v>3357</v>
      </c>
      <c r="R89" s="62">
        <f t="shared" si="33"/>
        <v>3597</v>
      </c>
    </row>
    <row r="90" spans="10:18" x14ac:dyDescent="0.25">
      <c r="J90" s="3" t="s">
        <v>78</v>
      </c>
      <c r="K90" s="3" t="s">
        <v>6</v>
      </c>
      <c r="L90" s="42">
        <f t="shared" si="27"/>
        <v>1323</v>
      </c>
      <c r="M90" s="42">
        <f t="shared" si="28"/>
        <v>2214</v>
      </c>
      <c r="N90" s="42">
        <f t="shared" si="29"/>
        <v>2667</v>
      </c>
      <c r="O90" s="42">
        <f t="shared" si="30"/>
        <v>3009</v>
      </c>
      <c r="P90" s="42">
        <f t="shared" si="31"/>
        <v>3117</v>
      </c>
      <c r="Q90" s="42">
        <f t="shared" si="32"/>
        <v>3357</v>
      </c>
      <c r="R90" s="42">
        <f t="shared" si="33"/>
        <v>3597</v>
      </c>
    </row>
    <row r="91" spans="10:18" x14ac:dyDescent="0.25">
      <c r="J91" s="23" t="s">
        <v>79</v>
      </c>
      <c r="K91" s="23" t="s">
        <v>6</v>
      </c>
      <c r="L91" s="62">
        <f t="shared" si="27"/>
        <v>1323</v>
      </c>
      <c r="M91" s="62">
        <f t="shared" si="28"/>
        <v>2214</v>
      </c>
      <c r="N91" s="62">
        <f t="shared" si="29"/>
        <v>2667</v>
      </c>
      <c r="O91" s="62">
        <f t="shared" si="30"/>
        <v>3009</v>
      </c>
      <c r="P91" s="62">
        <f t="shared" si="31"/>
        <v>3117</v>
      </c>
      <c r="Q91" s="62">
        <f t="shared" si="32"/>
        <v>3357</v>
      </c>
      <c r="R91" s="62">
        <f t="shared" si="33"/>
        <v>3597</v>
      </c>
    </row>
    <row r="92" spans="10:18" x14ac:dyDescent="0.25">
      <c r="J92" s="3" t="s">
        <v>80</v>
      </c>
      <c r="K92" s="3" t="s">
        <v>6</v>
      </c>
      <c r="L92" s="42">
        <f t="shared" si="27"/>
        <v>1323</v>
      </c>
      <c r="M92" s="42">
        <f t="shared" si="28"/>
        <v>2214</v>
      </c>
      <c r="N92" s="42">
        <f t="shared" si="29"/>
        <v>2667</v>
      </c>
      <c r="O92" s="42">
        <f t="shared" si="30"/>
        <v>3009</v>
      </c>
      <c r="P92" s="42">
        <f t="shared" si="31"/>
        <v>3117</v>
      </c>
      <c r="Q92" s="42">
        <f t="shared" si="32"/>
        <v>3357</v>
      </c>
      <c r="R92" s="42">
        <f t="shared" si="33"/>
        <v>3597</v>
      </c>
    </row>
    <row r="93" spans="10:18" x14ac:dyDescent="0.25">
      <c r="J93" s="23" t="s">
        <v>81</v>
      </c>
      <c r="K93" s="23" t="s">
        <v>6</v>
      </c>
      <c r="L93" s="62">
        <f t="shared" si="27"/>
        <v>1323</v>
      </c>
      <c r="M93" s="62">
        <f t="shared" si="28"/>
        <v>2214</v>
      </c>
      <c r="N93" s="62">
        <f t="shared" si="29"/>
        <v>2667</v>
      </c>
      <c r="O93" s="62">
        <f t="shared" si="30"/>
        <v>3009</v>
      </c>
      <c r="P93" s="62">
        <f t="shared" si="31"/>
        <v>3117</v>
      </c>
      <c r="Q93" s="62">
        <f t="shared" si="32"/>
        <v>3357</v>
      </c>
      <c r="R93" s="62">
        <f t="shared" si="33"/>
        <v>3597</v>
      </c>
    </row>
    <row r="95" spans="10:18" x14ac:dyDescent="0.25">
      <c r="J95" s="83" t="s">
        <v>45</v>
      </c>
      <c r="K95" s="23" t="s">
        <v>7</v>
      </c>
      <c r="L95" s="62">
        <f>$M$17</f>
        <v>1473</v>
      </c>
      <c r="M95" s="62">
        <f>$M$18</f>
        <v>2469</v>
      </c>
      <c r="N95" s="62">
        <f>$M$19</f>
        <v>2970</v>
      </c>
      <c r="O95" s="62">
        <f>$M$20</f>
        <v>3351</v>
      </c>
      <c r="P95" s="62">
        <f>$M$21</f>
        <v>3474</v>
      </c>
      <c r="Q95" s="62">
        <f>$M$22</f>
        <v>3714</v>
      </c>
      <c r="R95" s="62">
        <f>$M$23</f>
        <v>3954</v>
      </c>
    </row>
    <row r="96" spans="10:18" x14ac:dyDescent="0.25">
      <c r="J96" s="3" t="s">
        <v>82</v>
      </c>
      <c r="K96" s="3" t="s">
        <v>7</v>
      </c>
      <c r="L96" s="42">
        <f t="shared" ref="L96:L107" si="34">$M$17</f>
        <v>1473</v>
      </c>
      <c r="M96" s="42">
        <f t="shared" ref="M96:M107" si="35">$M$18</f>
        <v>2469</v>
      </c>
      <c r="N96" s="42">
        <f t="shared" ref="N96:N107" si="36">$M$19</f>
        <v>2970</v>
      </c>
      <c r="O96" s="42">
        <f t="shared" ref="O96:O107" si="37">$M$20</f>
        <v>3351</v>
      </c>
      <c r="P96" s="42">
        <f t="shared" ref="P96:P107" si="38">$M$21</f>
        <v>3474</v>
      </c>
      <c r="Q96" s="42">
        <f t="shared" ref="Q96:Q107" si="39">$M$22</f>
        <v>3714</v>
      </c>
      <c r="R96" s="42">
        <f t="shared" ref="R96:R107" si="40">$M$23</f>
        <v>3954</v>
      </c>
    </row>
    <row r="97" spans="10:18" x14ac:dyDescent="0.25">
      <c r="J97" s="23" t="s">
        <v>83</v>
      </c>
      <c r="K97" s="23" t="s">
        <v>7</v>
      </c>
      <c r="L97" s="62">
        <f t="shared" si="34"/>
        <v>1473</v>
      </c>
      <c r="M97" s="62">
        <f t="shared" si="35"/>
        <v>2469</v>
      </c>
      <c r="N97" s="62">
        <f t="shared" si="36"/>
        <v>2970</v>
      </c>
      <c r="O97" s="62">
        <f t="shared" si="37"/>
        <v>3351</v>
      </c>
      <c r="P97" s="62">
        <f t="shared" si="38"/>
        <v>3474</v>
      </c>
      <c r="Q97" s="62">
        <f t="shared" si="39"/>
        <v>3714</v>
      </c>
      <c r="R97" s="62">
        <f t="shared" si="40"/>
        <v>3954</v>
      </c>
    </row>
    <row r="98" spans="10:18" x14ac:dyDescent="0.25">
      <c r="J98" s="3" t="s">
        <v>84</v>
      </c>
      <c r="K98" s="3" t="s">
        <v>7</v>
      </c>
      <c r="L98" s="42">
        <f t="shared" si="34"/>
        <v>1473</v>
      </c>
      <c r="M98" s="42">
        <f t="shared" si="35"/>
        <v>2469</v>
      </c>
      <c r="N98" s="42">
        <f t="shared" si="36"/>
        <v>2970</v>
      </c>
      <c r="O98" s="42">
        <f t="shared" si="37"/>
        <v>3351</v>
      </c>
      <c r="P98" s="42">
        <f t="shared" si="38"/>
        <v>3474</v>
      </c>
      <c r="Q98" s="42">
        <f t="shared" si="39"/>
        <v>3714</v>
      </c>
      <c r="R98" s="42">
        <f t="shared" si="40"/>
        <v>3954</v>
      </c>
    </row>
    <row r="99" spans="10:18" x14ac:dyDescent="0.25">
      <c r="J99" s="23" t="s">
        <v>46</v>
      </c>
      <c r="K99" s="23" t="s">
        <v>7</v>
      </c>
      <c r="L99" s="62">
        <f t="shared" si="34"/>
        <v>1473</v>
      </c>
      <c r="M99" s="62">
        <f t="shared" si="35"/>
        <v>2469</v>
      </c>
      <c r="N99" s="62">
        <f t="shared" si="36"/>
        <v>2970</v>
      </c>
      <c r="O99" s="62">
        <f t="shared" si="37"/>
        <v>3351</v>
      </c>
      <c r="P99" s="62">
        <f t="shared" si="38"/>
        <v>3474</v>
      </c>
      <c r="Q99" s="62">
        <f t="shared" si="39"/>
        <v>3714</v>
      </c>
      <c r="R99" s="62">
        <f t="shared" si="40"/>
        <v>3954</v>
      </c>
    </row>
    <row r="100" spans="10:18" x14ac:dyDescent="0.25">
      <c r="J100" s="3" t="s">
        <v>85</v>
      </c>
      <c r="K100" s="3" t="s">
        <v>7</v>
      </c>
      <c r="L100" s="42">
        <f t="shared" si="34"/>
        <v>1473</v>
      </c>
      <c r="M100" s="42">
        <f t="shared" si="35"/>
        <v>2469</v>
      </c>
      <c r="N100" s="42">
        <f t="shared" si="36"/>
        <v>2970</v>
      </c>
      <c r="O100" s="42">
        <f t="shared" si="37"/>
        <v>3351</v>
      </c>
      <c r="P100" s="42">
        <f t="shared" si="38"/>
        <v>3474</v>
      </c>
      <c r="Q100" s="42">
        <f t="shared" si="39"/>
        <v>3714</v>
      </c>
      <c r="R100" s="42">
        <f t="shared" si="40"/>
        <v>3954</v>
      </c>
    </row>
    <row r="101" spans="10:18" x14ac:dyDescent="0.25">
      <c r="J101" s="23" t="s">
        <v>86</v>
      </c>
      <c r="K101" s="23" t="s">
        <v>7</v>
      </c>
      <c r="L101" s="62">
        <f t="shared" si="34"/>
        <v>1473</v>
      </c>
      <c r="M101" s="62">
        <f t="shared" si="35"/>
        <v>2469</v>
      </c>
      <c r="N101" s="62">
        <f t="shared" si="36"/>
        <v>2970</v>
      </c>
      <c r="O101" s="62">
        <f t="shared" si="37"/>
        <v>3351</v>
      </c>
      <c r="P101" s="62">
        <f t="shared" si="38"/>
        <v>3474</v>
      </c>
      <c r="Q101" s="62">
        <f t="shared" si="39"/>
        <v>3714</v>
      </c>
      <c r="R101" s="62">
        <f t="shared" si="40"/>
        <v>3954</v>
      </c>
    </row>
    <row r="102" spans="10:18" x14ac:dyDescent="0.25">
      <c r="J102" s="3" t="s">
        <v>87</v>
      </c>
      <c r="K102" s="3" t="s">
        <v>7</v>
      </c>
      <c r="L102" s="42">
        <f t="shared" si="34"/>
        <v>1473</v>
      </c>
      <c r="M102" s="42">
        <f t="shared" si="35"/>
        <v>2469</v>
      </c>
      <c r="N102" s="42">
        <f t="shared" si="36"/>
        <v>2970</v>
      </c>
      <c r="O102" s="42">
        <f t="shared" si="37"/>
        <v>3351</v>
      </c>
      <c r="P102" s="42">
        <f t="shared" si="38"/>
        <v>3474</v>
      </c>
      <c r="Q102" s="42">
        <f t="shared" si="39"/>
        <v>3714</v>
      </c>
      <c r="R102" s="42">
        <f t="shared" si="40"/>
        <v>3954</v>
      </c>
    </row>
    <row r="103" spans="10:18" x14ac:dyDescent="0.25">
      <c r="J103" s="23" t="s">
        <v>88</v>
      </c>
      <c r="K103" s="23" t="s">
        <v>7</v>
      </c>
      <c r="L103" s="62">
        <f t="shared" si="34"/>
        <v>1473</v>
      </c>
      <c r="M103" s="62">
        <f t="shared" si="35"/>
        <v>2469</v>
      </c>
      <c r="N103" s="62">
        <f t="shared" si="36"/>
        <v>2970</v>
      </c>
      <c r="O103" s="62">
        <f t="shared" si="37"/>
        <v>3351</v>
      </c>
      <c r="P103" s="62">
        <f t="shared" si="38"/>
        <v>3474</v>
      </c>
      <c r="Q103" s="62">
        <f t="shared" si="39"/>
        <v>3714</v>
      </c>
      <c r="R103" s="62">
        <f t="shared" si="40"/>
        <v>3954</v>
      </c>
    </row>
    <row r="104" spans="10:18" x14ac:dyDescent="0.25">
      <c r="J104" s="3" t="s">
        <v>89</v>
      </c>
      <c r="K104" s="3" t="s">
        <v>7</v>
      </c>
      <c r="L104" s="42">
        <f t="shared" si="34"/>
        <v>1473</v>
      </c>
      <c r="M104" s="42">
        <f t="shared" si="35"/>
        <v>2469</v>
      </c>
      <c r="N104" s="42">
        <f t="shared" si="36"/>
        <v>2970</v>
      </c>
      <c r="O104" s="42">
        <f t="shared" si="37"/>
        <v>3351</v>
      </c>
      <c r="P104" s="42">
        <f t="shared" si="38"/>
        <v>3474</v>
      </c>
      <c r="Q104" s="42">
        <f t="shared" si="39"/>
        <v>3714</v>
      </c>
      <c r="R104" s="42">
        <f t="shared" si="40"/>
        <v>3954</v>
      </c>
    </row>
    <row r="105" spans="10:18" x14ac:dyDescent="0.25">
      <c r="J105" s="23" t="s">
        <v>90</v>
      </c>
      <c r="K105" s="23" t="s">
        <v>7</v>
      </c>
      <c r="L105" s="62">
        <f t="shared" si="34"/>
        <v>1473</v>
      </c>
      <c r="M105" s="62">
        <f t="shared" si="35"/>
        <v>2469</v>
      </c>
      <c r="N105" s="62">
        <f t="shared" si="36"/>
        <v>2970</v>
      </c>
      <c r="O105" s="62">
        <f t="shared" si="37"/>
        <v>3351</v>
      </c>
      <c r="P105" s="62">
        <f t="shared" si="38"/>
        <v>3474</v>
      </c>
      <c r="Q105" s="62">
        <f t="shared" si="39"/>
        <v>3714</v>
      </c>
      <c r="R105" s="62">
        <f t="shared" si="40"/>
        <v>3954</v>
      </c>
    </row>
    <row r="106" spans="10:18" x14ac:dyDescent="0.25">
      <c r="J106" s="3" t="s">
        <v>91</v>
      </c>
      <c r="K106" s="3" t="s">
        <v>7</v>
      </c>
      <c r="L106" s="42">
        <f t="shared" si="34"/>
        <v>1473</v>
      </c>
      <c r="M106" s="42">
        <f t="shared" si="35"/>
        <v>2469</v>
      </c>
      <c r="N106" s="42">
        <f t="shared" si="36"/>
        <v>2970</v>
      </c>
      <c r="O106" s="42">
        <f t="shared" si="37"/>
        <v>3351</v>
      </c>
      <c r="P106" s="42">
        <f t="shared" si="38"/>
        <v>3474</v>
      </c>
      <c r="Q106" s="42">
        <f t="shared" si="39"/>
        <v>3714</v>
      </c>
      <c r="R106" s="42">
        <f t="shared" si="40"/>
        <v>3954</v>
      </c>
    </row>
    <row r="107" spans="10:18" x14ac:dyDescent="0.25">
      <c r="J107" s="23" t="s">
        <v>92</v>
      </c>
      <c r="K107" s="23" t="s">
        <v>7</v>
      </c>
      <c r="L107" s="62">
        <f t="shared" si="34"/>
        <v>1473</v>
      </c>
      <c r="M107" s="62">
        <f t="shared" si="35"/>
        <v>2469</v>
      </c>
      <c r="N107" s="62">
        <f t="shared" si="36"/>
        <v>2970</v>
      </c>
      <c r="O107" s="62">
        <f t="shared" si="37"/>
        <v>3351</v>
      </c>
      <c r="P107" s="62">
        <f t="shared" si="38"/>
        <v>3474</v>
      </c>
      <c r="Q107" s="62">
        <f t="shared" si="39"/>
        <v>3714</v>
      </c>
      <c r="R107" s="62">
        <f t="shared" si="40"/>
        <v>3954</v>
      </c>
    </row>
  </sheetData>
  <sheetProtection algorithmName="SHA-512" hashValue="tdRpRLJzv9VTb8NbNm0XiO8ebxfPeU4fZLrasEG08uaetiGXR1K8zb9r8qoWl1gZFx+gIlUBpZaW/NLqrxlMVg==" saltValue="oEhRvHHNGX24j1w3WF8Zmw==" spinCount="100000" sheet="1" objects="1" scenarios="1" selectLockedCells="1"/>
  <mergeCells count="6">
    <mergeCell ref="B65:E67"/>
    <mergeCell ref="B1:L1"/>
    <mergeCell ref="A2:V2"/>
    <mergeCell ref="P46:S46"/>
    <mergeCell ref="I15:M15"/>
    <mergeCell ref="I26:M26"/>
  </mergeCells>
  <conditionalFormatting sqref="C62">
    <cfRule type="containsText" dxfId="3" priority="3" operator="containsText" text="Pass">
      <formula>NOT(ISERROR(SEARCH("Pass",C62)))</formula>
    </cfRule>
    <cfRule type="containsText" dxfId="2" priority="4" operator="containsText" text="Fail">
      <formula>NOT(ISERROR(SEARCH("Fail",C62)))</formula>
    </cfRule>
  </conditionalFormatting>
  <conditionalFormatting sqref="C61">
    <cfRule type="cellIs" dxfId="1" priority="1" operator="equal">
      <formula>"Pass"</formula>
    </cfRule>
    <cfRule type="cellIs" dxfId="0" priority="2" operator="equal">
      <formula>"Fail"</formula>
    </cfRule>
  </conditionalFormatting>
  <dataValidations count="2">
    <dataValidation type="list" allowBlank="1" showInputMessage="1" showErrorMessage="1" sqref="C11" xr:uid="{00000000-0002-0000-0000-000000000000}">
      <formula1>$AB$5:$AB$13</formula1>
    </dataValidation>
    <dataValidation type="list" allowBlank="1" showInputMessage="1" showErrorMessage="1" sqref="C5" xr:uid="{00000000-0002-0000-0000-000001000000}">
      <formula1>$W$11:$W$62</formula1>
    </dataValidation>
  </dataValidations>
  <pageMargins left="0.7" right="0.7" top="0.75" bottom="0.75" header="0.3" footer="0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 A3 Calculator</vt:lpstr>
      <vt:lpstr>'SP A3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Montana</dc:creator>
  <cp:lastModifiedBy>Robert Trahan</cp:lastModifiedBy>
  <cp:lastPrinted>2016-11-29T23:35:56Z</cp:lastPrinted>
  <dcterms:created xsi:type="dcterms:W3CDTF">2015-08-03T17:52:27Z</dcterms:created>
  <dcterms:modified xsi:type="dcterms:W3CDTF">2018-10-19T23:42:27Z</dcterms:modified>
</cp:coreProperties>
</file>